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bbe\OneDrive\Neuer Ordner (2)\Achgut\Artikel BVG_Kemfert\"/>
    </mc:Choice>
  </mc:AlternateContent>
  <xr:revisionPtr revIDLastSave="0" documentId="13_ncr:1_{66C4123E-19F5-40DD-8D6B-1E5E61427085}" xr6:coauthVersionLast="46" xr6:coauthVersionMax="46" xr10:uidLastSave="{00000000-0000-0000-0000-000000000000}"/>
  <bookViews>
    <workbookView xWindow="-120" yWindow="-120" windowWidth="24240" windowHeight="13140" activeTab="1" xr2:uid="{640B0789-04FF-4C5C-8B9C-1528BDCC16DE}"/>
  </bookViews>
  <sheets>
    <sheet name="Tabelle1" sheetId="1" r:id="rId1"/>
    <sheet name="Tabelle2" sheetId="2" r:id="rId2"/>
  </sheets>
  <definedNames>
    <definedName name="BJNR251310019BJNE000100000" localSheetId="0">Tabelle1!$D$40</definedName>
    <definedName name="BJNR251310019BJNE000200000" localSheetId="0">Tabelle1!$D$87</definedName>
    <definedName name="BJNR251310019BJNE000300000" localSheetId="0">Tabelle1!$D$92</definedName>
    <definedName name="BJNR251310019BJNE000400000" localSheetId="0">Tabelle1!$D$119</definedName>
    <definedName name="BJNR251310019BJNE000500000" localSheetId="0">Tabelle1!$D$130</definedName>
    <definedName name="BJNR251310019BJNE000600000" localSheetId="0">Tabelle1!$D$157</definedName>
    <definedName name="BJNR251310019BJNE000700000" localSheetId="0">Tabelle1!$D$181</definedName>
    <definedName name="BJNR251310019BJNE000800000" localSheetId="0">Tabelle1!$D$187</definedName>
    <definedName name="BJNR251310019BJNE000900000" localSheetId="0">Tabelle1!$D$200</definedName>
    <definedName name="BJNR251310019BJNE001000000" localSheetId="0">Tabelle1!$D$212</definedName>
    <definedName name="BJNR251310019BJNE001100000" localSheetId="0">Tabelle1!$D$219</definedName>
    <definedName name="BJNR251310019BJNE001200000" localSheetId="0">Tabelle1!$D$230</definedName>
    <definedName name="BJNR251310019BJNE001300000" localSheetId="0">Tabelle1!$D$239</definedName>
    <definedName name="BJNR251310019BJNE001400000" localSheetId="0">Tabelle1!$D$258</definedName>
    <definedName name="BJNR251310019BJNE001500000" localSheetId="0">Tabelle1!$D$265</definedName>
    <definedName name="BJNR251310019BJNE001600000" localSheetId="0">Tabelle1!$D$271</definedName>
    <definedName name="BJNR251310019BJNE001700000" localSheetId="0">Tabelle1!$D$279</definedName>
    <definedName name="BJNR251310019BJNE001800000" localSheetId="0">Tabelle1!$D$307</definedName>
    <definedName name="BJNR251310019BJNG000100000" localSheetId="0">Tabelle1!$D$83</definedName>
    <definedName name="BJNR251310019BJNG000200000" localSheetId="0">Tabelle1!$D$115</definedName>
    <definedName name="BJNR251310019BJNG000300000" localSheetId="0">Tabelle1!$D$208</definedName>
    <definedName name="BJNR251310019BJNG000400000" localSheetId="0">Tabelle1!$D$226</definedName>
    <definedName name="BJNR251310019BJNG000500000" localSheetId="0">Tabelle1!$D$254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  <c r="D25" i="2"/>
  <c r="N29" i="2"/>
  <c r="E25" i="2" l="1"/>
  <c r="M25" i="2"/>
  <c r="N25" i="2"/>
  <c r="F25" i="2"/>
  <c r="G25" i="2"/>
  <c r="H25" i="2"/>
  <c r="I25" i="2"/>
  <c r="J25" i="2"/>
  <c r="K25" i="2"/>
  <c r="L25" i="2"/>
  <c r="Q19" i="2"/>
  <c r="Q20" i="2"/>
  <c r="Q21" i="2"/>
  <c r="Q22" i="2"/>
  <c r="Q23" i="2"/>
  <c r="Q24" i="2"/>
  <c r="D114" i="2"/>
  <c r="F114" i="2" s="1"/>
  <c r="E114" i="2"/>
  <c r="G114" i="2" s="1"/>
  <c r="D115" i="2"/>
  <c r="E115" i="2"/>
  <c r="G115" i="2" s="1"/>
  <c r="F115" i="2"/>
  <c r="D116" i="2"/>
  <c r="F116" i="2" s="1"/>
  <c r="E116" i="2"/>
  <c r="G116" i="2" s="1"/>
  <c r="D117" i="2"/>
  <c r="F117" i="2" s="1"/>
  <c r="E117" i="2"/>
  <c r="G117" i="2" s="1"/>
  <c r="D118" i="2"/>
  <c r="F118" i="2" s="1"/>
  <c r="E118" i="2"/>
  <c r="G118" i="2" s="1"/>
  <c r="D119" i="2"/>
  <c r="F119" i="2" s="1"/>
  <c r="E119" i="2"/>
  <c r="G119" i="2" s="1"/>
  <c r="D120" i="2"/>
  <c r="F120" i="2" s="1"/>
  <c r="E120" i="2"/>
  <c r="G120" i="2" s="1"/>
  <c r="D121" i="2"/>
  <c r="F121" i="2" s="1"/>
  <c r="E121" i="2"/>
  <c r="G121" i="2" s="1"/>
  <c r="D122" i="2"/>
  <c r="F122" i="2" s="1"/>
  <c r="E122" i="2"/>
  <c r="G122" i="2" s="1"/>
  <c r="D123" i="2"/>
  <c r="F123" i="2" s="1"/>
  <c r="E123" i="2"/>
  <c r="G123" i="2" s="1"/>
  <c r="D124" i="2"/>
  <c r="F124" i="2" s="1"/>
  <c r="E124" i="2"/>
  <c r="G124" i="2" s="1"/>
  <c r="D125" i="2"/>
  <c r="F125" i="2" s="1"/>
  <c r="E125" i="2"/>
  <c r="G125" i="2" s="1"/>
  <c r="D126" i="2"/>
  <c r="F126" i="2" s="1"/>
  <c r="E126" i="2"/>
  <c r="G126" i="2" s="1"/>
  <c r="D127" i="2"/>
  <c r="F127" i="2" s="1"/>
  <c r="E127" i="2"/>
  <c r="G127" i="2" s="1"/>
  <c r="D128" i="2"/>
  <c r="F128" i="2" s="1"/>
  <c r="E128" i="2"/>
  <c r="G128" i="2" s="1"/>
  <c r="D129" i="2"/>
  <c r="F129" i="2" s="1"/>
  <c r="E129" i="2"/>
  <c r="G129" i="2" s="1"/>
  <c r="Q26" i="2" l="1"/>
  <c r="Q29" i="2" s="1"/>
  <c r="Q12" i="2"/>
  <c r="Q11" i="2"/>
  <c r="Q10" i="2"/>
  <c r="Q9" i="2"/>
  <c r="Q8" i="2"/>
  <c r="Q7" i="2"/>
  <c r="M34" i="1"/>
  <c r="N17" i="1"/>
  <c r="N18" i="1"/>
  <c r="N19" i="1"/>
  <c r="N20" i="1"/>
  <c r="N16" i="1"/>
  <c r="N15" i="1"/>
  <c r="M19" i="1"/>
  <c r="N27" i="1"/>
  <c r="N28" i="1"/>
  <c r="N29" i="1"/>
  <c r="N30" i="1"/>
  <c r="N26" i="1"/>
  <c r="N25" i="1"/>
  <c r="M32" i="1"/>
  <c r="M26" i="1"/>
  <c r="M27" i="1"/>
  <c r="M28" i="1"/>
  <c r="M29" i="1"/>
  <c r="M30" i="1"/>
  <c r="M25" i="1"/>
  <c r="J4" i="1"/>
  <c r="H4" i="1"/>
  <c r="M20" i="1"/>
  <c r="M16" i="1"/>
  <c r="M17" i="1"/>
  <c r="M18" i="1"/>
  <c r="M15" i="1"/>
  <c r="E9" i="1"/>
  <c r="E7" i="1"/>
  <c r="D8" i="1"/>
  <c r="D7" i="1"/>
  <c r="D9" i="1" s="1"/>
  <c r="D6" i="1"/>
  <c r="J9" i="1"/>
  <c r="Q28" i="2" l="1"/>
  <c r="Q14" i="2"/>
  <c r="Q27" i="2" s="1"/>
  <c r="M22" i="1"/>
  <c r="Q15" i="2" l="1"/>
  <c r="Q16" i="2"/>
</calcChain>
</file>

<file path=xl/sharedStrings.xml><?xml version="1.0" encoding="utf-8"?>
<sst xmlns="http://schemas.openxmlformats.org/spreadsheetml/2006/main" count="173" uniqueCount="61">
  <si>
    <t>IL 2020</t>
  </si>
  <si>
    <t>Wind</t>
  </si>
  <si>
    <t>Solar</t>
  </si>
  <si>
    <t>Strom 2020</t>
  </si>
  <si>
    <t>GW</t>
  </si>
  <si>
    <t>TWh</t>
  </si>
  <si>
    <t>Wirkungsgrad</t>
  </si>
  <si>
    <t>Industrie</t>
  </si>
  <si>
    <t>Gebäude</t>
  </si>
  <si>
    <t>Verkehr</t>
  </si>
  <si>
    <t>Landwirtschaft</t>
  </si>
  <si>
    <t>Abfallwirtschaft und Sonstiges</t>
  </si>
  <si>
    <t>Energiewirtschaft</t>
  </si>
  <si>
    <t>Gigatonnen</t>
  </si>
  <si>
    <t xml:space="preserve"> Summe</t>
  </si>
  <si>
    <r>
      <rPr>
        <b/>
        <sz val="11"/>
        <color theme="9" tint="-0.499984740745262"/>
        <rFont val="Calibri"/>
        <family val="2"/>
        <scheme val="minor"/>
      </rPr>
      <t xml:space="preserve">Klimaschutzgesetz 2019 </t>
    </r>
    <r>
      <rPr>
        <sz val="11"/>
        <color theme="1"/>
        <rFont val="Calibri"/>
        <family val="2"/>
        <scheme val="minor"/>
      </rPr>
      <t>Minderung Treibhausgase bis 2030 in Mio Tonnen CO2_Äquivalent (Anlage A)</t>
    </r>
  </si>
  <si>
    <t>Anlage A</t>
  </si>
  <si>
    <t>Anlage B</t>
  </si>
  <si>
    <t>Summe</t>
  </si>
  <si>
    <t>Probe</t>
  </si>
  <si>
    <t>Ersparnis</t>
  </si>
  <si>
    <r>
      <rPr>
        <b/>
        <sz val="11"/>
        <color theme="9" tint="-0.499984740745262"/>
        <rFont val="Calibri"/>
        <family val="2"/>
        <scheme val="minor"/>
      </rPr>
      <t>Klimaschutzgesetz geplant NEU 2021</t>
    </r>
    <r>
      <rPr>
        <sz val="11"/>
        <color theme="1"/>
        <rFont val="Calibri"/>
        <family val="2"/>
        <scheme val="minor"/>
      </rPr>
      <t xml:space="preserve">  Minderung Treibhausgase bis 2030 in Mio Tonnen CO2_Äquivalent (Anlage B)</t>
    </r>
  </si>
  <si>
    <t>SRU</t>
  </si>
  <si>
    <t xml:space="preserve"> </t>
  </si>
  <si>
    <t>Agora Restbuget CO2</t>
  </si>
  <si>
    <t>SRU Restbudget CO2</t>
  </si>
  <si>
    <t>Megatonnen</t>
  </si>
  <si>
    <t>Agora</t>
  </si>
  <si>
    <t>wenn Klimaneutralität erreicht wird im Jahr</t>
  </si>
  <si>
    <t xml:space="preserve">Einwohnerzahl Deutschland </t>
  </si>
  <si>
    <t>Menschen</t>
  </si>
  <si>
    <t xml:space="preserve">Pro Einwohner bleibt ein Restbudget CO2 in Tonnen, </t>
  </si>
  <si>
    <t>Verbleibende Menge CO2 pro Einwohner nach dem Klimabeschluss des BVerfG</t>
  </si>
  <si>
    <t>CO2-Ausstoß 2020 Deutschland</t>
  </si>
  <si>
    <t>Tonnen /Person</t>
  </si>
  <si>
    <t>Einzusparen wären pro Person in t</t>
  </si>
  <si>
    <t>Gigatonnen*</t>
  </si>
  <si>
    <t>Gigatonnen**</t>
  </si>
  <si>
    <t>Gigatonnen***</t>
  </si>
  <si>
    <t>Quellen:</t>
  </si>
  <si>
    <t>*** https://www.bmu.de/pressemitteilung/treibhausgasemissionen-sinken-2020-um-87-prozent/#:~:text=In%20Deutschland%20wurden%20im%20Jahr,den%20Emissionsdaten%20des%20UBA%20hervor.</t>
  </si>
  <si>
    <t>*     https://www.agora-energiewende.de/presse/neuigkeiten-archiv/nach-dem-karlsruher-urteil-wie-die-bundesregierung-jetzt-das-klimaschutzgesetz-anpassen-muss/</t>
  </si>
  <si>
    <t>**   https://www.umweltrat.de/SharedDocs/Downloads/DE/01_Umweltgutachten/2016_2020/2020_Umweltgutachten_Entschlossene_Umweltpolitik.pdf;jsessionid=BB2BC86D86DB77D72D8C833D7D54DC08.2_cid321?__blob=publicationFile&amp;v=31</t>
  </si>
  <si>
    <t>Quelle des Auszugs: https://www.gesetze-im-internet.de/ksg/BJNR251310019.html</t>
  </si>
  <si>
    <t>Differenz zu 8.800 MT</t>
  </si>
  <si>
    <t>Ersparnis KGS alt/neu</t>
  </si>
  <si>
    <r>
      <rPr>
        <b/>
        <sz val="11"/>
        <color theme="9" tint="-0.499984740745262"/>
        <rFont val="Calibri"/>
        <family val="2"/>
        <scheme val="minor"/>
      </rPr>
      <t xml:space="preserve">Klimaschutzgesetz 2019 </t>
    </r>
    <r>
      <rPr>
        <sz val="11"/>
        <color theme="1"/>
        <rFont val="Calibri"/>
        <family val="2"/>
        <scheme val="minor"/>
      </rPr>
      <t>Minderung Treibhausgase bis 2030 in Mio Tonnen (Mt) CO2_Äquivalent (Anlage A)</t>
    </r>
  </si>
  <si>
    <r>
      <rPr>
        <b/>
        <sz val="11"/>
        <color theme="9" tint="-0.499984740745262"/>
        <rFont val="Calibri"/>
        <family val="2"/>
        <scheme val="minor"/>
      </rPr>
      <t>Klimaschutzgesetz geplant NEU 2021</t>
    </r>
    <r>
      <rPr>
        <sz val="11"/>
        <color theme="1"/>
        <rFont val="Calibri"/>
        <family val="2"/>
        <scheme val="minor"/>
      </rPr>
      <t xml:space="preserve">  Minderung Treibhausgase bis 2030 in Mio Tonnen (Mt) CO2_Äquivalent (Anlage B)</t>
    </r>
  </si>
  <si>
    <t>Differenz zu 6.700 MT</t>
  </si>
  <si>
    <t>Summen</t>
  </si>
  <si>
    <t>KKW alle abgeschaltet</t>
  </si>
  <si>
    <t>Differenz zu 7.750 MT</t>
  </si>
  <si>
    <r>
      <t>Die</t>
    </r>
    <r>
      <rPr>
        <sz val="8"/>
        <color rgb="FFFF0000"/>
        <rFont val="Arial"/>
        <family val="2"/>
      </rPr>
      <t xml:space="preserve"> roten Werte </t>
    </r>
    <r>
      <rPr>
        <sz val="8"/>
        <color rgb="FF000000"/>
        <rFont val="Arial"/>
        <family val="2"/>
      </rPr>
      <t xml:space="preserve">wurden in beiden Tabellen  durch den Autor sinnvoll ergänzt. </t>
    </r>
  </si>
  <si>
    <t xml:space="preserve">Sinnvolle Minderung durch den Autor bis 2030 unter Berücksichtigung des echten Wertes 2020 </t>
  </si>
  <si>
    <t>Vorschlag:</t>
  </si>
  <si>
    <t xml:space="preserve">Bis 2030 wurden die 6,7 Gt bereits um 0,355 Gt ´überzogen` . Was auch an der Verwendung eines falschen </t>
  </si>
  <si>
    <t xml:space="preserve">Wertes für 2020 liegt. 739 Mt wären richtig und ergäben in Summe </t>
  </si>
  <si>
    <t xml:space="preserve">Mt statt 7.055 </t>
  </si>
  <si>
    <t>© Rüdiger Stobbe, Alle Berechnungen nach bestem Wissen und Gewissen aber ohne Gewähr</t>
  </si>
  <si>
    <t xml:space="preserve">Vernünftig wäre ein Vorgehen gemäß Vorschlag unten. Dessen Gelingen denoch sehr zweifehaft bleibt </t>
  </si>
  <si>
    <t>Vernünftig wäre ein Vorgehen gemäß Vorschlag unten. Dessen Gelingen dennoch sehr zweifehaft bleibt.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</si>
</sst>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Arial"/>
      <family val="2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F1F6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3" fontId="0" fillId="0" borderId="0" xfId="0" applyNumberFormat="1"/>
    <xf numFmtId="10" fontId="0" fillId="0" borderId="0" xfId="0" applyNumberFormat="1"/>
    <xf numFmtId="2" fontId="0" fillId="0" borderId="0" xfId="0" applyNumberFormat="1"/>
    <xf numFmtId="3" fontId="2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3" fontId="2" fillId="2" borderId="3" xfId="0" applyNumberFormat="1" applyFont="1" applyFill="1" applyBorder="1" applyAlignment="1">
      <alignment horizontal="center" vertical="top" wrapText="1"/>
    </xf>
    <xf numFmtId="3" fontId="2" fillId="2" borderId="4" xfId="0" applyNumberFormat="1" applyFont="1" applyFill="1" applyBorder="1" applyAlignment="1">
      <alignment horizontal="center" vertical="top" wrapText="1"/>
    </xf>
    <xf numFmtId="3" fontId="2" fillId="2" borderId="5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left" vertical="top" wrapText="1"/>
    </xf>
    <xf numFmtId="3" fontId="2" fillId="2" borderId="7" xfId="0" applyNumberFormat="1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3" fontId="2" fillId="2" borderId="9" xfId="0" applyNumberFormat="1" applyFont="1" applyFill="1" applyBorder="1" applyAlignment="1">
      <alignment horizontal="center" vertical="top" wrapText="1"/>
    </xf>
    <xf numFmtId="3" fontId="2" fillId="2" borderId="10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5" xfId="0" applyBorder="1" applyAlignment="1">
      <alignment horizontal="right"/>
    </xf>
    <xf numFmtId="0" fontId="0" fillId="0" borderId="17" xfId="0" applyBorder="1"/>
    <xf numFmtId="0" fontId="0" fillId="0" borderId="18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2" fontId="0" fillId="0" borderId="0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1" xfId="0" applyBorder="1" applyAlignment="1">
      <alignment horizontal="left"/>
    </xf>
    <xf numFmtId="0" fontId="6" fillId="0" borderId="0" xfId="0" applyFont="1" applyBorder="1"/>
    <xf numFmtId="0" fontId="5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1" xfId="0" applyBorder="1" applyAlignment="1">
      <alignment horizontal="center" vertical="center"/>
    </xf>
    <xf numFmtId="2" fontId="0" fillId="0" borderId="0" xfId="0" applyNumberFormat="1" applyAlignment="1">
      <alignment horizontal="right"/>
    </xf>
    <xf numFmtId="2" fontId="0" fillId="0" borderId="16" xfId="0" applyNumberFormat="1" applyBorder="1" applyAlignment="1">
      <alignment horizontal="right"/>
    </xf>
    <xf numFmtId="3" fontId="0" fillId="0" borderId="16" xfId="0" applyNumberFormat="1" applyBorder="1"/>
    <xf numFmtId="3" fontId="0" fillId="0" borderId="21" xfId="0" applyNumberFormat="1" applyBorder="1"/>
    <xf numFmtId="3" fontId="7" fillId="2" borderId="4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0" fontId="6" fillId="0" borderId="1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0" fontId="0" fillId="0" borderId="22" xfId="0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3" fontId="2" fillId="3" borderId="0" xfId="0" applyNumberFormat="1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right" vertical="center" wrapText="1"/>
    </xf>
    <xf numFmtId="3" fontId="7" fillId="2" borderId="1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3" fontId="2" fillId="2" borderId="23" xfId="0" applyNumberFormat="1" applyFont="1" applyFill="1" applyBorder="1" applyAlignment="1">
      <alignment horizontal="center" vertical="top" wrapText="1"/>
    </xf>
    <xf numFmtId="3" fontId="2" fillId="2" borderId="24" xfId="0" applyNumberFormat="1" applyFont="1" applyFill="1" applyBorder="1" applyAlignment="1">
      <alignment horizontal="center" vertical="top" wrapText="1"/>
    </xf>
    <xf numFmtId="3" fontId="2" fillId="2" borderId="24" xfId="0" applyNumberFormat="1" applyFont="1" applyFill="1" applyBorder="1" applyAlignment="1">
      <alignment horizontal="center" vertical="center" wrapText="1"/>
    </xf>
    <xf numFmtId="3" fontId="2" fillId="2" borderId="25" xfId="0" applyNumberFormat="1" applyFont="1" applyFill="1" applyBorder="1" applyAlignment="1">
      <alignment horizontal="center" vertical="top" wrapText="1"/>
    </xf>
    <xf numFmtId="3" fontId="0" fillId="0" borderId="0" xfId="0" applyNumberFormat="1" applyBorder="1"/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/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right"/>
    </xf>
    <xf numFmtId="3" fontId="0" fillId="3" borderId="0" xfId="0" applyNumberFormat="1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0" fillId="3" borderId="0" xfId="0" applyFill="1" applyAlignment="1">
      <alignment vertical="center"/>
    </xf>
    <xf numFmtId="0" fontId="2" fillId="2" borderId="11" xfId="0" applyFont="1" applyFill="1" applyBorder="1" applyAlignment="1">
      <alignment horizontal="right" vertical="center" wrapText="1"/>
    </xf>
    <xf numFmtId="3" fontId="0" fillId="0" borderId="15" xfId="0" applyNumberFormat="1" applyBorder="1" applyAlignment="1">
      <alignment horizontal="right"/>
    </xf>
    <xf numFmtId="2" fontId="0" fillId="0" borderId="26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2" xfId="0" applyBorder="1"/>
    <xf numFmtId="0" fontId="6" fillId="0" borderId="14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right"/>
    </xf>
    <xf numFmtId="3" fontId="9" fillId="0" borderId="0" xfId="0" applyNumberFormat="1" applyFont="1" applyAlignment="1">
      <alignment horizontal="center"/>
    </xf>
    <xf numFmtId="3" fontId="6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161925</xdr:rowOff>
    </xdr:from>
    <xdr:to>
      <xdr:col>13</xdr:col>
      <xdr:colOff>531839</xdr:colOff>
      <xdr:row>70</xdr:row>
      <xdr:rowOff>113496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AEA9B1D-EA4B-47E8-9D25-3FE00F7D3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019925"/>
          <a:ext cx="12485714" cy="64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10</xdr:col>
      <xdr:colOff>28575</xdr:colOff>
      <xdr:row>108</xdr:row>
      <xdr:rowOff>147571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2F1F3C1-4512-4A84-A85E-865438872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97000"/>
          <a:ext cx="9696450" cy="6624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965873</xdr:colOff>
      <xdr:row>31</xdr:row>
      <xdr:rowOff>88484</xdr:rowOff>
    </xdr:from>
    <xdr:to>
      <xdr:col>10</xdr:col>
      <xdr:colOff>452644</xdr:colOff>
      <xdr:row>64</xdr:row>
      <xdr:rowOff>82054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A39177D-FA75-4B92-8174-EDBE41579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5873" y="5993984"/>
          <a:ext cx="12202646" cy="628007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7</xdr:col>
      <xdr:colOff>648447</xdr:colOff>
      <xdr:row>103</xdr:row>
      <xdr:rowOff>147571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1685B50-4B3D-47E3-BA2A-6C93775CF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097000"/>
          <a:ext cx="9696450" cy="6624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6C71E-6EF8-48CB-82BC-323B557BC1F7}">
  <dimension ref="A4:N73"/>
  <sheetViews>
    <sheetView workbookViewId="0">
      <selection activeCell="A11" sqref="A11:O111"/>
    </sheetView>
  </sheetViews>
  <sheetFormatPr baseColWidth="10" defaultRowHeight="15" x14ac:dyDescent="0.25"/>
  <cols>
    <col min="1" max="1" width="23.42578125" customWidth="1"/>
    <col min="3" max="3" width="14.42578125" customWidth="1"/>
    <col min="4" max="4" width="18.42578125" bestFit="1" customWidth="1"/>
    <col min="5" max="5" width="11.5703125" bestFit="1" customWidth="1"/>
    <col min="10" max="10" width="20" bestFit="1" customWidth="1"/>
  </cols>
  <sheetData>
    <row r="4" spans="1:14" x14ac:dyDescent="0.25">
      <c r="H4">
        <f>8800000000/83000000/44</f>
        <v>2.4096385542168672</v>
      </c>
      <c r="J4">
        <f>738000000/83000000</f>
        <v>8.8915662650602414</v>
      </c>
    </row>
    <row r="5" spans="1:14" x14ac:dyDescent="0.25">
      <c r="D5" t="s">
        <v>1</v>
      </c>
      <c r="E5" t="s">
        <v>2</v>
      </c>
    </row>
    <row r="6" spans="1:14" x14ac:dyDescent="0.25">
      <c r="C6" t="s">
        <v>0</v>
      </c>
      <c r="D6" s="1">
        <f>54.84+7.74</f>
        <v>62.580000000000005</v>
      </c>
      <c r="E6" s="1">
        <v>54.07</v>
      </c>
      <c r="F6" s="1" t="s">
        <v>4</v>
      </c>
      <c r="G6" s="1"/>
    </row>
    <row r="7" spans="1:14" x14ac:dyDescent="0.25">
      <c r="D7" s="1">
        <f>D6*8760</f>
        <v>548200.80000000005</v>
      </c>
      <c r="E7" s="1">
        <f>E6*8760</f>
        <v>473653.2</v>
      </c>
      <c r="F7" s="1"/>
      <c r="G7" s="1"/>
    </row>
    <row r="8" spans="1:14" x14ac:dyDescent="0.25">
      <c r="C8" t="s">
        <v>3</v>
      </c>
      <c r="D8" s="1">
        <f>131840</f>
        <v>131840</v>
      </c>
      <c r="E8" s="1">
        <v>51420</v>
      </c>
      <c r="F8" s="1" t="s">
        <v>5</v>
      </c>
      <c r="G8" s="1"/>
    </row>
    <row r="9" spans="1:14" x14ac:dyDescent="0.25">
      <c r="C9" t="s">
        <v>6</v>
      </c>
      <c r="D9" s="2">
        <f>D8/D7</f>
        <v>0.24049581832058617</v>
      </c>
      <c r="E9" s="2">
        <f>E8/E7</f>
        <v>0.10856044042349972</v>
      </c>
      <c r="F9" s="1"/>
      <c r="G9" s="1"/>
      <c r="J9" s="1">
        <f>150000000000*8760/4</f>
        <v>328500000000000</v>
      </c>
    </row>
    <row r="10" spans="1:14" x14ac:dyDescent="0.25">
      <c r="D10" s="1"/>
      <c r="E10" s="1"/>
      <c r="F10" s="1"/>
      <c r="G10" s="1"/>
    </row>
    <row r="11" spans="1:14" x14ac:dyDescent="0.25">
      <c r="D11" s="1"/>
      <c r="E11" s="1"/>
      <c r="F11" s="1"/>
      <c r="G11" s="1"/>
    </row>
    <row r="12" spans="1:14" x14ac:dyDescent="0.25">
      <c r="A12" t="s">
        <v>15</v>
      </c>
      <c r="E12" s="1"/>
      <c r="F12" s="1"/>
      <c r="G12" s="1"/>
    </row>
    <row r="14" spans="1:14" x14ac:dyDescent="0.25">
      <c r="B14" s="17">
        <v>2020</v>
      </c>
      <c r="C14" s="18">
        <v>2021</v>
      </c>
      <c r="D14" s="18">
        <v>2022</v>
      </c>
      <c r="E14" s="18">
        <v>2023</v>
      </c>
      <c r="F14" s="18">
        <v>2024</v>
      </c>
      <c r="G14" s="18">
        <v>2025</v>
      </c>
      <c r="H14" s="18">
        <v>2026</v>
      </c>
      <c r="I14" s="18">
        <v>2027</v>
      </c>
      <c r="J14" s="18">
        <v>2028</v>
      </c>
      <c r="K14" s="18">
        <v>2029</v>
      </c>
      <c r="L14" s="19">
        <v>2030</v>
      </c>
      <c r="M14" s="20" t="s">
        <v>18</v>
      </c>
      <c r="N14" s="20" t="s">
        <v>19</v>
      </c>
    </row>
    <row r="15" spans="1:14" x14ac:dyDescent="0.25">
      <c r="A15" s="5" t="s">
        <v>12</v>
      </c>
      <c r="B15" s="6">
        <v>280</v>
      </c>
      <c r="C15" s="7"/>
      <c r="D15" s="7">
        <v>257</v>
      </c>
      <c r="E15" s="7"/>
      <c r="F15" s="7"/>
      <c r="G15" s="7"/>
      <c r="H15" s="7"/>
      <c r="I15" s="7"/>
      <c r="J15" s="7"/>
      <c r="K15" s="7"/>
      <c r="L15" s="8">
        <v>175</v>
      </c>
      <c r="M15" s="1">
        <f>SUM(B15:L15)</f>
        <v>712</v>
      </c>
      <c r="N15" s="1">
        <f>B15+D15+L15</f>
        <v>712</v>
      </c>
    </row>
    <row r="16" spans="1:14" x14ac:dyDescent="0.25">
      <c r="A16" s="9" t="s">
        <v>7</v>
      </c>
      <c r="B16" s="4">
        <v>186</v>
      </c>
      <c r="C16" s="4">
        <v>182</v>
      </c>
      <c r="D16" s="4">
        <v>177</v>
      </c>
      <c r="E16" s="4">
        <v>172</v>
      </c>
      <c r="F16" s="4">
        <v>168</v>
      </c>
      <c r="G16" s="4">
        <v>163</v>
      </c>
      <c r="H16" s="4">
        <v>158</v>
      </c>
      <c r="I16" s="4">
        <v>154</v>
      </c>
      <c r="J16" s="4">
        <v>149</v>
      </c>
      <c r="K16" s="4">
        <v>145</v>
      </c>
      <c r="L16" s="10">
        <v>140</v>
      </c>
      <c r="M16" s="1">
        <f>SUM(B16:L16)</f>
        <v>1794</v>
      </c>
      <c r="N16" s="1">
        <f>B16+C16+D16+E16+F16+G16+H16+I16+J16+K16+L16</f>
        <v>1794</v>
      </c>
    </row>
    <row r="17" spans="1:14" x14ac:dyDescent="0.25">
      <c r="A17" s="9" t="s">
        <v>8</v>
      </c>
      <c r="B17" s="4">
        <v>118</v>
      </c>
      <c r="C17" s="4">
        <v>113</v>
      </c>
      <c r="D17" s="4">
        <v>108</v>
      </c>
      <c r="E17" s="4">
        <v>103</v>
      </c>
      <c r="F17" s="14">
        <v>99</v>
      </c>
      <c r="G17" s="14">
        <v>94</v>
      </c>
      <c r="H17" s="14">
        <v>89</v>
      </c>
      <c r="I17" s="14">
        <v>84</v>
      </c>
      <c r="J17" s="14">
        <v>80</v>
      </c>
      <c r="K17" s="14">
        <v>75</v>
      </c>
      <c r="L17" s="15">
        <v>70</v>
      </c>
      <c r="M17" s="1">
        <f t="shared" ref="M17:M20" si="0">SUM(B17:L17)</f>
        <v>1033</v>
      </c>
      <c r="N17" s="1">
        <f>B17+C17+D17+E17+F17+G17+H17+I17+J17+K17+L17</f>
        <v>1033</v>
      </c>
    </row>
    <row r="18" spans="1:14" x14ac:dyDescent="0.25">
      <c r="A18" s="9" t="s">
        <v>9</v>
      </c>
      <c r="B18" s="4">
        <v>150</v>
      </c>
      <c r="C18" s="4">
        <v>145</v>
      </c>
      <c r="D18" s="4">
        <v>139</v>
      </c>
      <c r="E18" s="4">
        <v>134</v>
      </c>
      <c r="F18" s="4">
        <v>128</v>
      </c>
      <c r="G18" s="4">
        <v>123</v>
      </c>
      <c r="H18" s="4">
        <v>117</v>
      </c>
      <c r="I18" s="4">
        <v>112</v>
      </c>
      <c r="J18" s="4">
        <v>106</v>
      </c>
      <c r="K18" s="4">
        <v>101</v>
      </c>
      <c r="L18" s="10">
        <v>95</v>
      </c>
      <c r="M18" s="1">
        <f t="shared" si="0"/>
        <v>1350</v>
      </c>
      <c r="N18" s="1">
        <f t="shared" ref="N18:N20" si="1">B18+C18+D18+E18+F18+G18+H18+I18+J18+K18+L18</f>
        <v>1350</v>
      </c>
    </row>
    <row r="19" spans="1:14" x14ac:dyDescent="0.25">
      <c r="A19" s="9" t="s">
        <v>10</v>
      </c>
      <c r="B19" s="4">
        <v>70</v>
      </c>
      <c r="C19" s="4">
        <v>68</v>
      </c>
      <c r="D19" s="4">
        <v>67</v>
      </c>
      <c r="E19" s="4">
        <v>66</v>
      </c>
      <c r="F19" s="4">
        <v>65</v>
      </c>
      <c r="G19" s="4">
        <v>64</v>
      </c>
      <c r="H19" s="4">
        <v>63</v>
      </c>
      <c r="I19" s="4">
        <v>61</v>
      </c>
      <c r="J19" s="4">
        <v>60</v>
      </c>
      <c r="K19" s="4">
        <v>59</v>
      </c>
      <c r="L19" s="10">
        <v>58</v>
      </c>
      <c r="M19" s="1">
        <f>SUM(B19:L19)</f>
        <v>701</v>
      </c>
      <c r="N19" s="1">
        <f t="shared" si="1"/>
        <v>701</v>
      </c>
    </row>
    <row r="20" spans="1:14" x14ac:dyDescent="0.25">
      <c r="A20" s="11" t="s">
        <v>11</v>
      </c>
      <c r="B20" s="12">
        <v>9</v>
      </c>
      <c r="C20" s="12">
        <v>9</v>
      </c>
      <c r="D20" s="12">
        <v>8</v>
      </c>
      <c r="E20" s="12">
        <v>8</v>
      </c>
      <c r="F20" s="12">
        <v>7</v>
      </c>
      <c r="G20" s="12">
        <v>7</v>
      </c>
      <c r="H20" s="12">
        <v>7</v>
      </c>
      <c r="I20" s="12">
        <v>6</v>
      </c>
      <c r="J20" s="12">
        <v>6</v>
      </c>
      <c r="K20" s="12">
        <v>5</v>
      </c>
      <c r="L20" s="13">
        <v>5</v>
      </c>
      <c r="M20" s="1">
        <f t="shared" si="0"/>
        <v>77</v>
      </c>
      <c r="N20" s="1">
        <f t="shared" si="1"/>
        <v>77</v>
      </c>
    </row>
    <row r="22" spans="1:14" x14ac:dyDescent="0.25">
      <c r="L22" s="3" t="s">
        <v>14</v>
      </c>
      <c r="M22" s="1">
        <f>SUM(M15:M21)</f>
        <v>5667</v>
      </c>
      <c r="N22" t="s">
        <v>13</v>
      </c>
    </row>
    <row r="23" spans="1:14" x14ac:dyDescent="0.25">
      <c r="A23" t="s">
        <v>21</v>
      </c>
    </row>
    <row r="24" spans="1:14" x14ac:dyDescent="0.25">
      <c r="M24" s="20" t="s">
        <v>18</v>
      </c>
      <c r="N24" s="20" t="s">
        <v>19</v>
      </c>
    </row>
    <row r="25" spans="1:14" x14ac:dyDescent="0.25">
      <c r="A25" s="5" t="s">
        <v>12</v>
      </c>
      <c r="B25" s="6">
        <v>280</v>
      </c>
      <c r="C25" s="7"/>
      <c r="D25" s="7">
        <v>257</v>
      </c>
      <c r="E25" s="7"/>
      <c r="F25" s="7"/>
      <c r="G25" s="7"/>
      <c r="H25" s="7"/>
      <c r="I25" s="7"/>
      <c r="J25" s="7"/>
      <c r="K25" s="7"/>
      <c r="L25" s="8">
        <v>108</v>
      </c>
      <c r="M25" s="1">
        <f>SUM(B25:L25)</f>
        <v>645</v>
      </c>
      <c r="N25" s="1">
        <f>B25+D25+L25</f>
        <v>645</v>
      </c>
    </row>
    <row r="26" spans="1:14" x14ac:dyDescent="0.25">
      <c r="A26" s="9" t="s">
        <v>7</v>
      </c>
      <c r="B26" s="4">
        <v>186</v>
      </c>
      <c r="C26" s="4">
        <v>182</v>
      </c>
      <c r="D26" s="4">
        <v>177</v>
      </c>
      <c r="E26" s="4">
        <v>172</v>
      </c>
      <c r="F26" s="4">
        <v>165</v>
      </c>
      <c r="G26" s="4">
        <v>157</v>
      </c>
      <c r="H26" s="4">
        <v>149</v>
      </c>
      <c r="I26" s="4">
        <v>140</v>
      </c>
      <c r="J26" s="4">
        <v>132</v>
      </c>
      <c r="K26" s="4">
        <v>125</v>
      </c>
      <c r="L26" s="10">
        <v>118</v>
      </c>
      <c r="M26" s="1">
        <f t="shared" ref="M26:M30" si="2">SUM(B26:L26)</f>
        <v>1703</v>
      </c>
      <c r="N26" s="1">
        <f>B26+C26+D26+E26+F26+G26+H26+I26+J26+K26+L26</f>
        <v>1703</v>
      </c>
    </row>
    <row r="27" spans="1:14" x14ac:dyDescent="0.25">
      <c r="A27" s="9" t="s">
        <v>8</v>
      </c>
      <c r="B27" s="4">
        <v>118</v>
      </c>
      <c r="C27" s="4">
        <v>113</v>
      </c>
      <c r="D27" s="4">
        <v>108</v>
      </c>
      <c r="E27" s="4">
        <v>102</v>
      </c>
      <c r="F27" s="14">
        <v>97</v>
      </c>
      <c r="G27" s="14">
        <v>92</v>
      </c>
      <c r="H27" s="14">
        <v>87</v>
      </c>
      <c r="I27" s="14">
        <v>82</v>
      </c>
      <c r="J27" s="14">
        <v>77</v>
      </c>
      <c r="K27" s="14">
        <v>72</v>
      </c>
      <c r="L27" s="15">
        <v>67</v>
      </c>
      <c r="M27" s="1">
        <f t="shared" si="2"/>
        <v>1015</v>
      </c>
      <c r="N27" s="1">
        <f t="shared" ref="N27:N30" si="3">B27+C27+D27+E27+F27+G27+H27+I27+J27+K27+L27</f>
        <v>1015</v>
      </c>
    </row>
    <row r="28" spans="1:14" x14ac:dyDescent="0.25">
      <c r="A28" s="9" t="s">
        <v>9</v>
      </c>
      <c r="B28" s="4">
        <v>150</v>
      </c>
      <c r="C28" s="4">
        <v>145</v>
      </c>
      <c r="D28" s="4">
        <v>139</v>
      </c>
      <c r="E28" s="4">
        <v>134</v>
      </c>
      <c r="F28" s="4">
        <v>128</v>
      </c>
      <c r="G28" s="4">
        <v>123</v>
      </c>
      <c r="H28" s="4">
        <v>117</v>
      </c>
      <c r="I28" s="4">
        <v>112</v>
      </c>
      <c r="J28" s="4">
        <v>105</v>
      </c>
      <c r="K28" s="4">
        <v>96</v>
      </c>
      <c r="L28" s="10">
        <v>85</v>
      </c>
      <c r="M28" s="1">
        <f t="shared" si="2"/>
        <v>1334</v>
      </c>
      <c r="N28" s="1">
        <f t="shared" si="3"/>
        <v>1334</v>
      </c>
    </row>
    <row r="29" spans="1:14" x14ac:dyDescent="0.25">
      <c r="A29" s="9" t="s">
        <v>10</v>
      </c>
      <c r="B29" s="4">
        <v>70</v>
      </c>
      <c r="C29" s="4">
        <v>68</v>
      </c>
      <c r="D29" s="4">
        <v>67</v>
      </c>
      <c r="E29" s="4">
        <v>66</v>
      </c>
      <c r="F29" s="4">
        <v>65</v>
      </c>
      <c r="G29" s="4">
        <v>63</v>
      </c>
      <c r="H29" s="4">
        <v>62</v>
      </c>
      <c r="I29" s="4">
        <v>61</v>
      </c>
      <c r="J29" s="4">
        <v>59</v>
      </c>
      <c r="K29" s="4">
        <v>57</v>
      </c>
      <c r="L29" s="10">
        <v>56</v>
      </c>
      <c r="M29" s="1">
        <f t="shared" si="2"/>
        <v>694</v>
      </c>
      <c r="N29" s="1">
        <f t="shared" si="3"/>
        <v>694</v>
      </c>
    </row>
    <row r="30" spans="1:14" x14ac:dyDescent="0.25">
      <c r="A30" s="11" t="s">
        <v>11</v>
      </c>
      <c r="B30" s="12">
        <v>9</v>
      </c>
      <c r="C30" s="12">
        <v>9</v>
      </c>
      <c r="D30" s="12">
        <v>8</v>
      </c>
      <c r="E30" s="12">
        <v>8</v>
      </c>
      <c r="F30" s="12">
        <v>7</v>
      </c>
      <c r="G30" s="12">
        <v>7</v>
      </c>
      <c r="H30" s="12">
        <v>6</v>
      </c>
      <c r="I30" s="12">
        <v>6</v>
      </c>
      <c r="J30" s="12">
        <v>5</v>
      </c>
      <c r="K30" s="12">
        <v>5</v>
      </c>
      <c r="L30" s="13">
        <v>4</v>
      </c>
      <c r="M30" s="1">
        <f t="shared" si="2"/>
        <v>74</v>
      </c>
      <c r="N30" s="1">
        <f t="shared" si="3"/>
        <v>74</v>
      </c>
    </row>
    <row r="32" spans="1:14" x14ac:dyDescent="0.25">
      <c r="L32" s="3" t="s">
        <v>14</v>
      </c>
      <c r="M32" s="1">
        <f>SUM(M25:M30)</f>
        <v>5465</v>
      </c>
      <c r="N32" t="s">
        <v>13</v>
      </c>
    </row>
    <row r="34" spans="1:14" x14ac:dyDescent="0.25">
      <c r="L34" t="s">
        <v>20</v>
      </c>
      <c r="M34" s="1">
        <f>M22-M32</f>
        <v>202</v>
      </c>
      <c r="N34" t="s">
        <v>13</v>
      </c>
    </row>
    <row r="36" spans="1:14" x14ac:dyDescent="0.25">
      <c r="A36" t="s">
        <v>16</v>
      </c>
    </row>
    <row r="73" spans="1:1" x14ac:dyDescent="0.25">
      <c r="A73" t="s">
        <v>17</v>
      </c>
    </row>
  </sheetData>
  <phoneticPr fontId="1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A324A-E9B8-445D-8E2D-1E8226EA10DA}">
  <dimension ref="C2:T134"/>
  <sheetViews>
    <sheetView showGridLines="0" tabSelected="1" topLeftCell="B3" zoomScaleNormal="100" workbookViewId="0">
      <selection activeCell="F17" sqref="F17"/>
    </sheetView>
  </sheetViews>
  <sheetFormatPr baseColWidth="10" defaultRowHeight="15" x14ac:dyDescent="0.25"/>
  <cols>
    <col min="1" max="1" width="16.7109375" customWidth="1"/>
    <col min="2" max="2" width="4" customWidth="1"/>
    <col min="3" max="3" width="73.140625" customWidth="1"/>
    <col min="4" max="4" width="17.140625" customWidth="1"/>
    <col min="5" max="5" width="16" customWidth="1"/>
    <col min="7" max="7" width="18" customWidth="1"/>
    <col min="16" max="16" width="13.5703125" customWidth="1"/>
    <col min="18" max="18" width="12.85546875" customWidth="1"/>
  </cols>
  <sheetData>
    <row r="2" spans="3:18" x14ac:dyDescent="0.25">
      <c r="C2" s="92" t="s">
        <v>58</v>
      </c>
    </row>
    <row r="3" spans="3:18" x14ac:dyDescent="0.25">
      <c r="F3" s="1"/>
      <c r="G3" s="1"/>
      <c r="H3" s="1"/>
      <c r="I3" s="1"/>
    </row>
    <row r="4" spans="3:18" ht="56.25" x14ac:dyDescent="0.25">
      <c r="C4" t="s">
        <v>46</v>
      </c>
      <c r="G4" s="49" t="s">
        <v>52</v>
      </c>
      <c r="H4" s="1"/>
    </row>
    <row r="6" spans="3:18" x14ac:dyDescent="0.25">
      <c r="D6" s="43">
        <v>2020</v>
      </c>
      <c r="E6" s="43">
        <v>2021</v>
      </c>
      <c r="F6" s="43">
        <v>2022</v>
      </c>
      <c r="G6" s="43">
        <v>2023</v>
      </c>
      <c r="H6" s="43">
        <v>2024</v>
      </c>
      <c r="I6" s="43">
        <v>2025</v>
      </c>
      <c r="J6" s="43">
        <v>2026</v>
      </c>
      <c r="K6" s="43">
        <v>2027</v>
      </c>
      <c r="L6" s="43">
        <v>2028</v>
      </c>
      <c r="M6" s="43">
        <v>2029</v>
      </c>
      <c r="N6" s="43">
        <v>2030</v>
      </c>
      <c r="O6" s="26"/>
      <c r="P6" s="27"/>
      <c r="Q6" s="70" t="s">
        <v>18</v>
      </c>
      <c r="R6" s="22"/>
    </row>
    <row r="7" spans="3:18" ht="15" customHeight="1" x14ac:dyDescent="0.25">
      <c r="C7" s="73" t="s">
        <v>12</v>
      </c>
      <c r="D7" s="6">
        <v>280</v>
      </c>
      <c r="E7" s="48">
        <v>270</v>
      </c>
      <c r="F7" s="7">
        <v>257</v>
      </c>
      <c r="G7" s="48">
        <v>250</v>
      </c>
      <c r="H7" s="48">
        <v>240</v>
      </c>
      <c r="I7" s="48">
        <v>225</v>
      </c>
      <c r="J7" s="48">
        <v>210</v>
      </c>
      <c r="K7" s="48">
        <v>195</v>
      </c>
      <c r="L7" s="48">
        <v>185</v>
      </c>
      <c r="M7" s="48">
        <v>180</v>
      </c>
      <c r="N7" s="8">
        <v>175</v>
      </c>
      <c r="O7" s="28"/>
      <c r="P7" s="29"/>
      <c r="Q7" s="65">
        <f>SUM(D7:N7)</f>
        <v>2467</v>
      </c>
      <c r="R7" s="30"/>
    </row>
    <row r="8" spans="3:18" ht="15" customHeight="1" x14ac:dyDescent="0.25">
      <c r="C8" s="74" t="s">
        <v>7</v>
      </c>
      <c r="D8" s="4">
        <v>186</v>
      </c>
      <c r="E8" s="4">
        <v>182</v>
      </c>
      <c r="F8" s="4">
        <v>177</v>
      </c>
      <c r="G8" s="4">
        <v>172</v>
      </c>
      <c r="H8" s="4">
        <v>168</v>
      </c>
      <c r="I8" s="4">
        <v>163</v>
      </c>
      <c r="J8" s="4">
        <v>158</v>
      </c>
      <c r="K8" s="4">
        <v>154</v>
      </c>
      <c r="L8" s="4">
        <v>149</v>
      </c>
      <c r="M8" s="4">
        <v>145</v>
      </c>
      <c r="N8" s="10">
        <v>140</v>
      </c>
      <c r="O8" s="28"/>
      <c r="P8" s="29"/>
      <c r="Q8" s="65">
        <f>SUM(D8:N8)</f>
        <v>1794</v>
      </c>
      <c r="R8" s="30"/>
    </row>
    <row r="9" spans="3:18" ht="15" customHeight="1" x14ac:dyDescent="0.25">
      <c r="C9" s="74" t="s">
        <v>8</v>
      </c>
      <c r="D9" s="4">
        <v>118</v>
      </c>
      <c r="E9" s="4">
        <v>113</v>
      </c>
      <c r="F9" s="4">
        <v>108</v>
      </c>
      <c r="G9" s="4">
        <v>103</v>
      </c>
      <c r="H9" s="14">
        <v>99</v>
      </c>
      <c r="I9" s="14">
        <v>94</v>
      </c>
      <c r="J9" s="14">
        <v>89</v>
      </c>
      <c r="K9" s="14">
        <v>84</v>
      </c>
      <c r="L9" s="14">
        <v>80</v>
      </c>
      <c r="M9" s="14">
        <v>75</v>
      </c>
      <c r="N9" s="15">
        <v>70</v>
      </c>
      <c r="O9" s="28"/>
      <c r="P9" s="29"/>
      <c r="Q9" s="65">
        <f>SUM(D9:N9)</f>
        <v>1033</v>
      </c>
      <c r="R9" s="30"/>
    </row>
    <row r="10" spans="3:18" ht="15" customHeight="1" x14ac:dyDescent="0.25">
      <c r="C10" s="74" t="s">
        <v>9</v>
      </c>
      <c r="D10" s="4">
        <v>150</v>
      </c>
      <c r="E10" s="4">
        <v>145</v>
      </c>
      <c r="F10" s="4">
        <v>139</v>
      </c>
      <c r="G10" s="4">
        <v>134</v>
      </c>
      <c r="H10" s="4">
        <v>128</v>
      </c>
      <c r="I10" s="4">
        <v>123</v>
      </c>
      <c r="J10" s="4">
        <v>117</v>
      </c>
      <c r="K10" s="4">
        <v>112</v>
      </c>
      <c r="L10" s="4">
        <v>106</v>
      </c>
      <c r="M10" s="4">
        <v>101</v>
      </c>
      <c r="N10" s="10">
        <v>95</v>
      </c>
      <c r="O10" s="28"/>
      <c r="P10" s="29"/>
      <c r="Q10" s="65">
        <f>SUM(D10:N10)</f>
        <v>1350</v>
      </c>
      <c r="R10" s="30"/>
    </row>
    <row r="11" spans="3:18" ht="15" customHeight="1" x14ac:dyDescent="0.25">
      <c r="C11" s="74" t="s">
        <v>10</v>
      </c>
      <c r="D11" s="4">
        <v>70</v>
      </c>
      <c r="E11" s="4">
        <v>68</v>
      </c>
      <c r="F11" s="4">
        <v>67</v>
      </c>
      <c r="G11" s="4">
        <v>66</v>
      </c>
      <c r="H11" s="4">
        <v>65</v>
      </c>
      <c r="I11" s="4">
        <v>64</v>
      </c>
      <c r="J11" s="4">
        <v>63</v>
      </c>
      <c r="K11" s="4">
        <v>61</v>
      </c>
      <c r="L11" s="4">
        <v>60</v>
      </c>
      <c r="M11" s="4">
        <v>59</v>
      </c>
      <c r="N11" s="10">
        <v>58</v>
      </c>
      <c r="O11" s="28"/>
      <c r="P11" s="29"/>
      <c r="Q11" s="65">
        <f>SUM(D11:N11)</f>
        <v>701</v>
      </c>
      <c r="R11" s="30"/>
    </row>
    <row r="12" spans="3:18" ht="15" customHeight="1" x14ac:dyDescent="0.25">
      <c r="C12" s="75" t="s">
        <v>11</v>
      </c>
      <c r="D12" s="12">
        <v>9</v>
      </c>
      <c r="E12" s="12">
        <v>9</v>
      </c>
      <c r="F12" s="12">
        <v>8</v>
      </c>
      <c r="G12" s="12">
        <v>8</v>
      </c>
      <c r="H12" s="12">
        <v>7</v>
      </c>
      <c r="I12" s="12">
        <v>7</v>
      </c>
      <c r="J12" s="12">
        <v>7</v>
      </c>
      <c r="K12" s="12">
        <v>6</v>
      </c>
      <c r="L12" s="12">
        <v>6</v>
      </c>
      <c r="M12" s="12">
        <v>5</v>
      </c>
      <c r="N12" s="13">
        <v>5</v>
      </c>
      <c r="O12" s="31"/>
      <c r="P12" s="68"/>
      <c r="Q12" s="47">
        <f>SUM(D12:N12)</f>
        <v>77</v>
      </c>
      <c r="R12" s="32"/>
    </row>
    <row r="13" spans="3:18" x14ac:dyDescent="0.25">
      <c r="C13" s="55"/>
    </row>
    <row r="14" spans="3:18" x14ac:dyDescent="0.25">
      <c r="C14" s="55"/>
      <c r="P14" s="44" t="s">
        <v>14</v>
      </c>
      <c r="Q14" s="1">
        <f>SUM(Q7:Q12)</f>
        <v>7422</v>
      </c>
      <c r="R14" t="s">
        <v>26</v>
      </c>
    </row>
    <row r="15" spans="3:18" x14ac:dyDescent="0.25">
      <c r="C15" s="55"/>
      <c r="O15" s="26"/>
      <c r="P15" s="45" t="s">
        <v>48</v>
      </c>
      <c r="Q15" s="46">
        <f>6700-Q14</f>
        <v>-722</v>
      </c>
      <c r="R15" s="22" t="s">
        <v>26</v>
      </c>
    </row>
    <row r="16" spans="3:18" x14ac:dyDescent="0.25">
      <c r="C16" s="55" t="s">
        <v>47</v>
      </c>
      <c r="F16" s="89" t="s">
        <v>55</v>
      </c>
      <c r="O16" s="31"/>
      <c r="P16" s="25" t="s">
        <v>44</v>
      </c>
      <c r="Q16" s="47">
        <f>8800-Q14</f>
        <v>1378</v>
      </c>
      <c r="R16" s="32" t="s">
        <v>26</v>
      </c>
    </row>
    <row r="17" spans="3:20" x14ac:dyDescent="0.25">
      <c r="C17" s="90" t="s">
        <v>56</v>
      </c>
      <c r="D17" s="91">
        <f>Q26-813+739</f>
        <v>6981</v>
      </c>
      <c r="E17" s="89" t="s">
        <v>57</v>
      </c>
      <c r="F17" s="89" t="s">
        <v>60</v>
      </c>
      <c r="R17" s="16"/>
      <c r="T17" t="s">
        <v>23</v>
      </c>
    </row>
    <row r="18" spans="3:20" s="55" customFormat="1" x14ac:dyDescent="0.25">
      <c r="D18" s="43">
        <v>2020</v>
      </c>
      <c r="E18" s="43">
        <v>2021</v>
      </c>
      <c r="F18" s="43">
        <v>2022</v>
      </c>
      <c r="G18" s="43">
        <v>2023</v>
      </c>
      <c r="H18" s="43">
        <v>2024</v>
      </c>
      <c r="I18" s="43">
        <v>2025</v>
      </c>
      <c r="J18" s="43">
        <v>2026</v>
      </c>
      <c r="K18" s="43">
        <v>2027</v>
      </c>
      <c r="L18" s="43">
        <v>2028</v>
      </c>
      <c r="M18" s="43">
        <v>2029</v>
      </c>
      <c r="N18" s="43">
        <v>2030</v>
      </c>
      <c r="P18" s="56" t="s">
        <v>18</v>
      </c>
      <c r="R18" s="16"/>
    </row>
    <row r="19" spans="3:20" ht="15" customHeight="1" x14ac:dyDescent="0.25">
      <c r="C19" s="73" t="s">
        <v>12</v>
      </c>
      <c r="D19" s="6">
        <v>280</v>
      </c>
      <c r="E19" s="48">
        <v>270</v>
      </c>
      <c r="F19" s="7">
        <v>257</v>
      </c>
      <c r="G19" s="48">
        <v>250</v>
      </c>
      <c r="H19" s="48">
        <v>235</v>
      </c>
      <c r="I19" s="48">
        <v>210</v>
      </c>
      <c r="J19" s="48">
        <v>190</v>
      </c>
      <c r="K19" s="48">
        <v>165</v>
      </c>
      <c r="L19" s="48">
        <v>145</v>
      </c>
      <c r="M19" s="48">
        <v>125</v>
      </c>
      <c r="N19" s="61">
        <v>108</v>
      </c>
      <c r="O19" s="26"/>
      <c r="P19" s="27"/>
      <c r="Q19" s="46">
        <f>SUM(D19:N19)</f>
        <v>2235</v>
      </c>
      <c r="R19" s="66"/>
    </row>
    <row r="20" spans="3:20" x14ac:dyDescent="0.25">
      <c r="C20" s="74" t="s">
        <v>7</v>
      </c>
      <c r="D20" s="4">
        <v>186</v>
      </c>
      <c r="E20" s="4">
        <v>182</v>
      </c>
      <c r="F20" s="4">
        <v>177</v>
      </c>
      <c r="G20" s="4">
        <v>172</v>
      </c>
      <c r="H20" s="4">
        <v>165</v>
      </c>
      <c r="I20" s="4">
        <v>157</v>
      </c>
      <c r="J20" s="4">
        <v>149</v>
      </c>
      <c r="K20" s="4">
        <v>140</v>
      </c>
      <c r="L20" s="4">
        <v>132</v>
      </c>
      <c r="M20" s="4">
        <v>125</v>
      </c>
      <c r="N20" s="62">
        <v>118</v>
      </c>
      <c r="O20" s="28"/>
      <c r="P20" s="29"/>
      <c r="Q20" s="65">
        <f>SUM(D20:N20)</f>
        <v>1703</v>
      </c>
      <c r="R20" s="67"/>
    </row>
    <row r="21" spans="3:20" x14ac:dyDescent="0.25">
      <c r="C21" s="74" t="s">
        <v>8</v>
      </c>
      <c r="D21" s="4">
        <v>118</v>
      </c>
      <c r="E21" s="4">
        <v>113</v>
      </c>
      <c r="F21" s="4">
        <v>108</v>
      </c>
      <c r="G21" s="4">
        <v>102</v>
      </c>
      <c r="H21" s="14">
        <v>97</v>
      </c>
      <c r="I21" s="14">
        <v>92</v>
      </c>
      <c r="J21" s="14">
        <v>87</v>
      </c>
      <c r="K21" s="14">
        <v>82</v>
      </c>
      <c r="L21" s="14">
        <v>77</v>
      </c>
      <c r="M21" s="14">
        <v>72</v>
      </c>
      <c r="N21" s="63">
        <v>67</v>
      </c>
      <c r="O21" s="28"/>
      <c r="P21" s="29"/>
      <c r="Q21" s="65">
        <f>SUM(D21:N21)</f>
        <v>1015</v>
      </c>
      <c r="R21" s="67"/>
    </row>
    <row r="22" spans="3:20" x14ac:dyDescent="0.25">
      <c r="C22" s="74" t="s">
        <v>9</v>
      </c>
      <c r="D22" s="4">
        <v>150</v>
      </c>
      <c r="E22" s="4">
        <v>145</v>
      </c>
      <c r="F22" s="4">
        <v>139</v>
      </c>
      <c r="G22" s="4">
        <v>134</v>
      </c>
      <c r="H22" s="4">
        <v>128</v>
      </c>
      <c r="I22" s="4">
        <v>123</v>
      </c>
      <c r="J22" s="4">
        <v>117</v>
      </c>
      <c r="K22" s="4">
        <v>112</v>
      </c>
      <c r="L22" s="4">
        <v>105</v>
      </c>
      <c r="M22" s="4">
        <v>96</v>
      </c>
      <c r="N22" s="62">
        <v>85</v>
      </c>
      <c r="O22" s="28"/>
      <c r="P22" s="29"/>
      <c r="Q22" s="65">
        <f>SUM(D22:N22)</f>
        <v>1334</v>
      </c>
      <c r="R22" s="67"/>
    </row>
    <row r="23" spans="3:20" x14ac:dyDescent="0.25">
      <c r="C23" s="74" t="s">
        <v>10</v>
      </c>
      <c r="D23" s="4">
        <v>70</v>
      </c>
      <c r="E23" s="4">
        <v>68</v>
      </c>
      <c r="F23" s="4">
        <v>67</v>
      </c>
      <c r="G23" s="4">
        <v>66</v>
      </c>
      <c r="H23" s="4">
        <v>65</v>
      </c>
      <c r="I23" s="4">
        <v>63</v>
      </c>
      <c r="J23" s="4">
        <v>62</v>
      </c>
      <c r="K23" s="4">
        <v>61</v>
      </c>
      <c r="L23" s="4">
        <v>59</v>
      </c>
      <c r="M23" s="4">
        <v>57</v>
      </c>
      <c r="N23" s="62">
        <v>56</v>
      </c>
      <c r="O23" s="28"/>
      <c r="P23" s="29"/>
      <c r="Q23" s="65">
        <f>SUM(D23:N23)</f>
        <v>694</v>
      </c>
      <c r="R23" s="67"/>
    </row>
    <row r="24" spans="3:20" x14ac:dyDescent="0.25">
      <c r="C24" s="75" t="s">
        <v>11</v>
      </c>
      <c r="D24" s="12">
        <v>9</v>
      </c>
      <c r="E24" s="12">
        <v>9</v>
      </c>
      <c r="F24" s="12">
        <v>8</v>
      </c>
      <c r="G24" s="12">
        <v>8</v>
      </c>
      <c r="H24" s="12">
        <v>7</v>
      </c>
      <c r="I24" s="12">
        <v>7</v>
      </c>
      <c r="J24" s="12">
        <v>6</v>
      </c>
      <c r="K24" s="12">
        <v>6</v>
      </c>
      <c r="L24" s="12">
        <v>5</v>
      </c>
      <c r="M24" s="12">
        <v>5</v>
      </c>
      <c r="N24" s="64">
        <v>4</v>
      </c>
      <c r="O24" s="31"/>
      <c r="P24" s="68"/>
      <c r="Q24" s="47">
        <f>SUM(D24:N24)</f>
        <v>74</v>
      </c>
      <c r="R24" s="69"/>
    </row>
    <row r="25" spans="3:20" x14ac:dyDescent="0.25">
      <c r="C25" s="58" t="s">
        <v>49</v>
      </c>
      <c r="D25" s="72">
        <f>D19+D20+D21+D22+D23+D24</f>
        <v>813</v>
      </c>
      <c r="E25" s="72">
        <f>E19+E20+E21+E22+E23+E24</f>
        <v>787</v>
      </c>
      <c r="F25" s="72">
        <f>F19+F20+F21+F22+F23+F24</f>
        <v>756</v>
      </c>
      <c r="G25" s="72">
        <f>G19+G20+G21+G22+G23+G24</f>
        <v>732</v>
      </c>
      <c r="H25" s="72">
        <f>H19+H20+H21+H22+H23+H24</f>
        <v>697</v>
      </c>
      <c r="I25" s="72">
        <f>I19+I20+I21+I22+I23+I24</f>
        <v>652</v>
      </c>
      <c r="J25" s="72">
        <f>J19+J20+J21+J22+J23+J24</f>
        <v>611</v>
      </c>
      <c r="K25" s="72">
        <f>K19+K20+K21+K22+K23+K24</f>
        <v>566</v>
      </c>
      <c r="L25" s="72">
        <f>L19+L20+L21+L22+L23+L24</f>
        <v>523</v>
      </c>
      <c r="M25" s="72">
        <f>M19+M20+M21+M22+M23+M24</f>
        <v>480</v>
      </c>
      <c r="N25" s="72">
        <f>N19+N20+N21+N22+N23+N24</f>
        <v>438</v>
      </c>
      <c r="O25" s="1" t="s">
        <v>23</v>
      </c>
    </row>
    <row r="26" spans="3:20" x14ac:dyDescent="0.25">
      <c r="C26" s="76"/>
      <c r="D26" s="71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1" t="s">
        <v>23</v>
      </c>
      <c r="P26" s="44" t="s">
        <v>14</v>
      </c>
      <c r="Q26" s="1">
        <f>SUM(Q19:Q24)</f>
        <v>7055</v>
      </c>
      <c r="R26" t="s">
        <v>26</v>
      </c>
    </row>
    <row r="27" spans="3:20" x14ac:dyDescent="0.25">
      <c r="C27" s="77" t="s">
        <v>54</v>
      </c>
      <c r="P27" s="20" t="s">
        <v>45</v>
      </c>
      <c r="Q27" s="1">
        <f>Q14-Q26</f>
        <v>367</v>
      </c>
      <c r="R27" t="s">
        <v>26</v>
      </c>
    </row>
    <row r="28" spans="3:20" x14ac:dyDescent="0.25">
      <c r="C28" s="58" t="s">
        <v>53</v>
      </c>
      <c r="D28" s="59">
        <v>739</v>
      </c>
      <c r="E28" s="59">
        <v>739</v>
      </c>
      <c r="F28" s="59">
        <v>710</v>
      </c>
      <c r="G28" s="59">
        <v>732</v>
      </c>
      <c r="H28" s="59">
        <v>732</v>
      </c>
      <c r="I28" s="59">
        <v>697</v>
      </c>
      <c r="J28" s="59">
        <v>662</v>
      </c>
      <c r="K28" s="59">
        <v>590</v>
      </c>
      <c r="L28" s="59">
        <v>536</v>
      </c>
      <c r="M28" s="59">
        <v>480</v>
      </c>
      <c r="N28" s="59">
        <v>438</v>
      </c>
      <c r="O28" s="26"/>
      <c r="P28" s="45" t="s">
        <v>48</v>
      </c>
      <c r="Q28" s="46">
        <f>6700-Q26</f>
        <v>-355</v>
      </c>
      <c r="R28" s="22" t="s">
        <v>26</v>
      </c>
    </row>
    <row r="29" spans="3:20" x14ac:dyDescent="0.25">
      <c r="G29" s="54" t="s">
        <v>50</v>
      </c>
      <c r="M29" s="60" t="s">
        <v>18</v>
      </c>
      <c r="N29" s="52">
        <f>SUM(D28:N28)</f>
        <v>7055</v>
      </c>
      <c r="O29" s="31"/>
      <c r="P29" s="25" t="s">
        <v>51</v>
      </c>
      <c r="Q29" s="47">
        <f>8800-Q26</f>
        <v>1745</v>
      </c>
      <c r="R29" s="32" t="s">
        <v>26</v>
      </c>
    </row>
    <row r="31" spans="3:20" x14ac:dyDescent="0.25">
      <c r="C31" t="s">
        <v>16</v>
      </c>
      <c r="D31" t="s">
        <v>43</v>
      </c>
    </row>
    <row r="68" spans="3:3" x14ac:dyDescent="0.25">
      <c r="C68" t="s">
        <v>17</v>
      </c>
    </row>
    <row r="105" spans="3:8" ht="6.75" customHeight="1" x14ac:dyDescent="0.25"/>
    <row r="106" spans="3:8" ht="18.75" x14ac:dyDescent="0.3">
      <c r="C106" s="40" t="s">
        <v>32</v>
      </c>
      <c r="D106" s="41"/>
      <c r="E106" s="41"/>
      <c r="F106" s="41"/>
      <c r="G106" s="42"/>
    </row>
    <row r="107" spans="3:8" ht="6.75" customHeight="1" x14ac:dyDescent="0.25">
      <c r="C107" s="28"/>
      <c r="D107" s="29"/>
      <c r="E107" s="29"/>
      <c r="F107" s="29"/>
      <c r="G107" s="30"/>
    </row>
    <row r="108" spans="3:8" x14ac:dyDescent="0.25">
      <c r="C108" s="21" t="s">
        <v>29</v>
      </c>
      <c r="D108" s="78">
        <v>83000000</v>
      </c>
      <c r="E108" s="27" t="s">
        <v>30</v>
      </c>
      <c r="F108" s="50" t="s">
        <v>33</v>
      </c>
      <c r="G108" s="51"/>
      <c r="H108" s="39"/>
    </row>
    <row r="109" spans="3:8" x14ac:dyDescent="0.25">
      <c r="C109" s="23" t="s">
        <v>24</v>
      </c>
      <c r="D109" s="23">
        <v>8.8000000000000007</v>
      </c>
      <c r="E109" s="37" t="s">
        <v>36</v>
      </c>
      <c r="F109" s="28">
        <v>0.73899999999999999</v>
      </c>
      <c r="G109" s="30" t="s">
        <v>38</v>
      </c>
      <c r="H109" s="29"/>
    </row>
    <row r="110" spans="3:8" x14ac:dyDescent="0.25">
      <c r="C110" s="24" t="s">
        <v>25</v>
      </c>
      <c r="D110" s="24">
        <v>6.7</v>
      </c>
      <c r="E110" s="38" t="s">
        <v>37</v>
      </c>
      <c r="F110" s="24">
        <v>8.9</v>
      </c>
      <c r="G110" s="53" t="s">
        <v>34</v>
      </c>
      <c r="H110" s="29"/>
    </row>
    <row r="111" spans="3:8" ht="6.75" customHeight="1" x14ac:dyDescent="0.25">
      <c r="C111" s="23"/>
      <c r="D111" s="23"/>
      <c r="E111" s="37"/>
      <c r="F111" s="29"/>
      <c r="G111" s="30"/>
      <c r="H111" s="29"/>
    </row>
    <row r="112" spans="3:8" x14ac:dyDescent="0.25">
      <c r="C112" s="21" t="s">
        <v>31</v>
      </c>
      <c r="D112" s="85"/>
      <c r="E112" s="86"/>
      <c r="F112" s="87" t="s">
        <v>35</v>
      </c>
      <c r="G112" s="88"/>
      <c r="H112" s="29"/>
    </row>
    <row r="113" spans="3:8" x14ac:dyDescent="0.25">
      <c r="C113" s="23" t="s">
        <v>28</v>
      </c>
      <c r="D113" s="81" t="s">
        <v>27</v>
      </c>
      <c r="E113" s="82" t="s">
        <v>22</v>
      </c>
      <c r="F113" s="83" t="s">
        <v>27</v>
      </c>
      <c r="G113" s="84" t="s">
        <v>22</v>
      </c>
      <c r="H113" s="29"/>
    </row>
    <row r="114" spans="3:8" x14ac:dyDescent="0.25">
      <c r="C114" s="23">
        <v>2045</v>
      </c>
      <c r="D114" s="79">
        <f>$D$109/(C114-2021)/$D$108*1000000000</f>
        <v>4.4176706827309244</v>
      </c>
      <c r="E114" s="33">
        <f>$D$110/(C114-2021)/$D$108*1000000000</f>
        <v>3.3634538152610443</v>
      </c>
      <c r="F114" s="79">
        <f>$F$110-D114</f>
        <v>4.4823293172690759</v>
      </c>
      <c r="G114" s="34">
        <f xml:space="preserve"> $F$110-E114</f>
        <v>5.5365461847389561</v>
      </c>
      <c r="H114" s="29"/>
    </row>
    <row r="115" spans="3:8" x14ac:dyDescent="0.25">
      <c r="C115" s="28">
        <v>2044</v>
      </c>
      <c r="D115" s="79">
        <f>$D$109/(C115-2021)/$D$108*1000000000</f>
        <v>4.6097433211105292</v>
      </c>
      <c r="E115" s="33">
        <f>$D$110/(C115-2021)/$D$108*1000000000</f>
        <v>3.5096909376636982</v>
      </c>
      <c r="F115" s="79">
        <f>$F$110-D115</f>
        <v>4.2902566788894712</v>
      </c>
      <c r="G115" s="34">
        <f xml:space="preserve"> $F$110-E115</f>
        <v>5.3903090623363017</v>
      </c>
      <c r="H115" s="29"/>
    </row>
    <row r="116" spans="3:8" x14ac:dyDescent="0.25">
      <c r="C116" s="28">
        <v>2043</v>
      </c>
      <c r="D116" s="79">
        <f>$D$109/(C116-2021)/$D$108*1000000000</f>
        <v>4.8192771084337345</v>
      </c>
      <c r="E116" s="33">
        <f>$D$110/(C116-2021)/$D$108*1000000000</f>
        <v>3.6692223439211391</v>
      </c>
      <c r="F116" s="79">
        <f>$F$110-D116</f>
        <v>4.0807228915662659</v>
      </c>
      <c r="G116" s="34">
        <f xml:space="preserve"> $F$110-E116</f>
        <v>5.2307776560788612</v>
      </c>
      <c r="H116" s="29"/>
    </row>
    <row r="117" spans="3:8" x14ac:dyDescent="0.25">
      <c r="C117" s="28">
        <v>2042</v>
      </c>
      <c r="D117" s="79">
        <f>$D$109/(C117-2021)/$D$108*1000000000</f>
        <v>5.0487664945496267</v>
      </c>
      <c r="E117" s="33">
        <f>$D$110/(C117-2021)/$D$108*1000000000</f>
        <v>3.8439472174411935</v>
      </c>
      <c r="F117" s="79">
        <f>$F$110-D117</f>
        <v>3.8512335054503737</v>
      </c>
      <c r="G117" s="34">
        <f xml:space="preserve"> $F$110-E117</f>
        <v>5.0560527825588064</v>
      </c>
      <c r="H117" s="29"/>
    </row>
    <row r="118" spans="3:8" x14ac:dyDescent="0.25">
      <c r="C118" s="28">
        <v>2041</v>
      </c>
      <c r="D118" s="79">
        <f>$D$109/(C118-2021)/$D$108*1000000000</f>
        <v>5.3012048192771086</v>
      </c>
      <c r="E118" s="33">
        <f>$D$110/(C118-2021)/$D$108*1000000000</f>
        <v>4.0361445783132535</v>
      </c>
      <c r="F118" s="79">
        <f>$F$110-D118</f>
        <v>3.5987951807228917</v>
      </c>
      <c r="G118" s="34">
        <f xml:space="preserve"> $F$110-E118</f>
        <v>4.8638554216867469</v>
      </c>
      <c r="H118" s="29"/>
    </row>
    <row r="119" spans="3:8" x14ac:dyDescent="0.25">
      <c r="C119" s="28">
        <v>2040</v>
      </c>
      <c r="D119" s="79">
        <f>$D$109/(C119-2021)/$D$108*1000000000</f>
        <v>5.5802155992390619</v>
      </c>
      <c r="E119" s="33">
        <f>$D$110/(C119-2021)/$D$108*1000000000</f>
        <v>4.2485732403297405</v>
      </c>
      <c r="F119" s="79">
        <f>$F$110-D119</f>
        <v>3.3197844007609385</v>
      </c>
      <c r="G119" s="34">
        <f xml:space="preserve"> $F$110-E119</f>
        <v>4.6514267596702599</v>
      </c>
      <c r="H119" s="29"/>
    </row>
    <row r="120" spans="3:8" x14ac:dyDescent="0.25">
      <c r="C120" s="28">
        <v>2039</v>
      </c>
      <c r="D120" s="79">
        <f>$D$109/(C120-2021)/$D$108*1000000000</f>
        <v>5.8902275769745653</v>
      </c>
      <c r="E120" s="33">
        <f>$D$110/(C120-2021)/$D$108*1000000000</f>
        <v>4.4846050870147263</v>
      </c>
      <c r="F120" s="79">
        <f>$F$110-D120</f>
        <v>3.009772423025435</v>
      </c>
      <c r="G120" s="34">
        <f xml:space="preserve"> $F$110-E120</f>
        <v>4.4153949129852741</v>
      </c>
      <c r="H120" s="29"/>
    </row>
    <row r="121" spans="3:8" x14ac:dyDescent="0.25">
      <c r="C121" s="28">
        <v>2038</v>
      </c>
      <c r="D121" s="79">
        <f>$D$109/(C121-2021)/$D$108*1000000000</f>
        <v>6.2367115520907159</v>
      </c>
      <c r="E121" s="33">
        <f>$D$110/(C121-2021)/$D$108*1000000000</f>
        <v>4.7484053862508855</v>
      </c>
      <c r="F121" s="79">
        <f>$F$110-D121</f>
        <v>2.6632884479092844</v>
      </c>
      <c r="G121" s="34">
        <f xml:space="preserve"> $F$110-E121</f>
        <v>4.1515946137491149</v>
      </c>
      <c r="H121" s="29"/>
    </row>
    <row r="122" spans="3:8" x14ac:dyDescent="0.25">
      <c r="C122" s="28">
        <v>2037</v>
      </c>
      <c r="D122" s="79">
        <f>$D$109/(C122-2021)/$D$108*1000000000</f>
        <v>6.6265060240963862</v>
      </c>
      <c r="E122" s="33">
        <f>$D$110/(C122-2021)/$D$108*1000000000</f>
        <v>5.0451807228915664</v>
      </c>
      <c r="F122" s="79">
        <f>$F$110-D122</f>
        <v>2.2734939759036141</v>
      </c>
      <c r="G122" s="34">
        <f xml:space="preserve"> $F$110-E122</f>
        <v>3.854819277108434</v>
      </c>
      <c r="H122" s="29"/>
    </row>
    <row r="123" spans="3:8" x14ac:dyDescent="0.25">
      <c r="C123" s="28">
        <v>2036</v>
      </c>
      <c r="D123" s="79">
        <f>$D$109/(C123-2021)/$D$108*1000000000</f>
        <v>7.0682730923694779</v>
      </c>
      <c r="E123" s="33">
        <f>$D$110/(C123-2021)/$D$108*1000000000</f>
        <v>5.381526104417671</v>
      </c>
      <c r="F123" s="79">
        <f>$F$110-D123</f>
        <v>1.8317269076305225</v>
      </c>
      <c r="G123" s="34">
        <f xml:space="preserve"> $F$110-E123</f>
        <v>3.5184738955823294</v>
      </c>
      <c r="H123" s="29"/>
    </row>
    <row r="124" spans="3:8" x14ac:dyDescent="0.25">
      <c r="C124" s="28">
        <v>2035</v>
      </c>
      <c r="D124" s="79">
        <f>$D$109/(C124-2021)/$D$108*1000000000</f>
        <v>7.5731497418244409</v>
      </c>
      <c r="E124" s="33">
        <f>$D$110/(C124-2021)/$D$108*1000000000</f>
        <v>5.76592082616179</v>
      </c>
      <c r="F124" s="79">
        <f>$F$110-D124</f>
        <v>1.3268502581755595</v>
      </c>
      <c r="G124" s="34">
        <f xml:space="preserve"> $F$110-E124</f>
        <v>3.1340791738382103</v>
      </c>
      <c r="H124" s="29"/>
    </row>
    <row r="125" spans="3:8" x14ac:dyDescent="0.25">
      <c r="C125" s="28">
        <v>2034</v>
      </c>
      <c r="D125" s="79">
        <f>$D$109/(C125-2021)/$D$108*1000000000</f>
        <v>8.1556997219647833</v>
      </c>
      <c r="E125" s="33">
        <f>$D$110/(C125-2021)/$D$108*1000000000</f>
        <v>6.2094531974050051</v>
      </c>
      <c r="F125" s="79">
        <f>$F$110-D125</f>
        <v>0.74430027803521703</v>
      </c>
      <c r="G125" s="34">
        <f xml:space="preserve"> $F$110-E125</f>
        <v>2.6905468025949952</v>
      </c>
      <c r="H125" s="29"/>
    </row>
    <row r="126" spans="3:8" x14ac:dyDescent="0.25">
      <c r="C126" s="28">
        <v>2033</v>
      </c>
      <c r="D126" s="79">
        <f>$D$109/(C126-2021)/$D$108*1000000000</f>
        <v>8.8353413654618489</v>
      </c>
      <c r="E126" s="33">
        <f>$D$110/(C126-2021)/$D$108*1000000000</f>
        <v>6.7269076305220885</v>
      </c>
      <c r="F126" s="79">
        <f>$F$110-D126</f>
        <v>6.465863453815146E-2</v>
      </c>
      <c r="G126" s="34">
        <f xml:space="preserve"> $F$110-E126</f>
        <v>2.1730923694779118</v>
      </c>
      <c r="H126" s="29"/>
    </row>
    <row r="127" spans="3:8" x14ac:dyDescent="0.25">
      <c r="C127" s="28">
        <v>2032</v>
      </c>
      <c r="D127" s="79">
        <f>$D$109/(C127-2021)/$D$108*1000000000</f>
        <v>9.6385542168674689</v>
      </c>
      <c r="E127" s="33">
        <f>$D$110/(C127-2021)/$D$108*1000000000</f>
        <v>7.3384446878422782</v>
      </c>
      <c r="F127" s="79">
        <f>$F$110-D127</f>
        <v>-0.73855421686746858</v>
      </c>
      <c r="G127" s="34">
        <f xml:space="preserve"> $F$110-E127</f>
        <v>1.5615553121577221</v>
      </c>
      <c r="H127" s="29"/>
    </row>
    <row r="128" spans="3:8" x14ac:dyDescent="0.25">
      <c r="C128" s="28">
        <v>2031</v>
      </c>
      <c r="D128" s="79">
        <f>$D$109/(C128-2021)/$D$108*1000000000</f>
        <v>10.602409638554217</v>
      </c>
      <c r="E128" s="33">
        <f>$D$110/(C128-2021)/$D$108*1000000000</f>
        <v>8.0722891566265069</v>
      </c>
      <c r="F128" s="79">
        <f>$F$110-D128</f>
        <v>-1.7024096385542169</v>
      </c>
      <c r="G128" s="34">
        <f xml:space="preserve"> $F$110-E128</f>
        <v>0.82771084337349343</v>
      </c>
      <c r="H128" s="29"/>
    </row>
    <row r="129" spans="3:8" x14ac:dyDescent="0.25">
      <c r="C129" s="31">
        <v>2030</v>
      </c>
      <c r="D129" s="80">
        <f>$D$109/(C129-2021)/$D$108*1000000000</f>
        <v>11.780455153949131</v>
      </c>
      <c r="E129" s="35">
        <f>$D$110/(C129-2021)/$D$108*1000000000</f>
        <v>8.9692101740294525</v>
      </c>
      <c r="F129" s="80">
        <f>$F$110-D129</f>
        <v>-2.8804551539491303</v>
      </c>
      <c r="G129" s="36">
        <f xml:space="preserve"> $F$110-E129</f>
        <v>-6.9210174029452176E-2</v>
      </c>
      <c r="H129" s="29"/>
    </row>
    <row r="130" spans="3:8" x14ac:dyDescent="0.25">
      <c r="C130" t="s">
        <v>23</v>
      </c>
      <c r="D130" s="92" t="s">
        <v>58</v>
      </c>
    </row>
    <row r="131" spans="3:8" x14ac:dyDescent="0.25">
      <c r="C131" t="s">
        <v>39</v>
      </c>
    </row>
    <row r="132" spans="3:8" x14ac:dyDescent="0.25">
      <c r="C132" t="s">
        <v>41</v>
      </c>
    </row>
    <row r="133" spans="3:8" x14ac:dyDescent="0.25">
      <c r="C133" t="s">
        <v>42</v>
      </c>
    </row>
    <row r="134" spans="3:8" x14ac:dyDescent="0.25">
      <c r="C134" t="s">
        <v>40</v>
      </c>
    </row>
  </sheetData>
  <mergeCells count="2">
    <mergeCell ref="F108:G108"/>
    <mergeCell ref="F112:G112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23</vt:i4>
      </vt:variant>
    </vt:vector>
  </HeadingPairs>
  <TitlesOfParts>
    <vt:vector size="25" baseType="lpstr">
      <vt:lpstr>Tabelle1</vt:lpstr>
      <vt:lpstr>Tabelle2</vt:lpstr>
      <vt:lpstr>Tabelle1!BJNR251310019BJNE000100000</vt:lpstr>
      <vt:lpstr>Tabelle1!BJNR251310019BJNE000200000</vt:lpstr>
      <vt:lpstr>Tabelle1!BJNR251310019BJNE000300000</vt:lpstr>
      <vt:lpstr>Tabelle1!BJNR251310019BJNE000400000</vt:lpstr>
      <vt:lpstr>Tabelle1!BJNR251310019BJNE000500000</vt:lpstr>
      <vt:lpstr>Tabelle1!BJNR251310019BJNE000600000</vt:lpstr>
      <vt:lpstr>Tabelle1!BJNR251310019BJNE000700000</vt:lpstr>
      <vt:lpstr>Tabelle1!BJNR251310019BJNE000800000</vt:lpstr>
      <vt:lpstr>Tabelle1!BJNR251310019BJNE000900000</vt:lpstr>
      <vt:lpstr>Tabelle1!BJNR251310019BJNE001000000</vt:lpstr>
      <vt:lpstr>Tabelle1!BJNR251310019BJNE001100000</vt:lpstr>
      <vt:lpstr>Tabelle1!BJNR251310019BJNE001200000</vt:lpstr>
      <vt:lpstr>Tabelle1!BJNR251310019BJNE001300000</vt:lpstr>
      <vt:lpstr>Tabelle1!BJNR251310019BJNE001400000</vt:lpstr>
      <vt:lpstr>Tabelle1!BJNR251310019BJNE001500000</vt:lpstr>
      <vt:lpstr>Tabelle1!BJNR251310019BJNE001600000</vt:lpstr>
      <vt:lpstr>Tabelle1!BJNR251310019BJNE001700000</vt:lpstr>
      <vt:lpstr>Tabelle1!BJNR251310019BJNE001800000</vt:lpstr>
      <vt:lpstr>Tabelle1!BJNR251310019BJNG000100000</vt:lpstr>
      <vt:lpstr>Tabelle1!BJNR251310019BJNG000200000</vt:lpstr>
      <vt:lpstr>Tabelle1!BJNR251310019BJNG000300000</vt:lpstr>
      <vt:lpstr>Tabelle1!BJNR251310019BJNG000400000</vt:lpstr>
      <vt:lpstr>Tabelle1!BJNR251310019BJNG000500000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2021-05-12T04:06:08Z</dcterms:created>
  <dcterms:modified xsi:type="dcterms:W3CDTF">2021-05-29T09:13:55Z</dcterms:modified>
</cp:coreProperties>
</file>