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olitblog\AchgutKlima\"/>
    </mc:Choice>
  </mc:AlternateContent>
  <xr:revisionPtr revIDLastSave="0" documentId="13_ncr:1_{2450FB37-8650-4A93-B74C-CA7E21BDBE8A}" xr6:coauthVersionLast="41" xr6:coauthVersionMax="41" xr10:uidLastSave="{00000000-0000-0000-0000-000000000000}"/>
  <bookViews>
    <workbookView xWindow="-120" yWindow="-120" windowWidth="24240" windowHeight="13140" xr2:uid="{F2ADF986-0120-4B77-8088-15D17B45253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2" i="1" l="1"/>
  <c r="P32" i="1"/>
  <c r="Q24" i="1"/>
  <c r="P24" i="1"/>
  <c r="Q17" i="1"/>
  <c r="P17" i="1"/>
  <c r="P16" i="1"/>
  <c r="P11" i="1"/>
  <c r="L14" i="1"/>
  <c r="C30" i="1"/>
  <c r="C22" i="1"/>
  <c r="C15" i="1"/>
  <c r="C10" i="1"/>
  <c r="D10" i="1"/>
  <c r="N29" i="1"/>
  <c r="M29" i="1"/>
  <c r="L29" i="1"/>
  <c r="K29" i="1"/>
  <c r="J29" i="1"/>
  <c r="I29" i="1"/>
  <c r="H29" i="1"/>
  <c r="G29" i="1"/>
  <c r="F29" i="1"/>
  <c r="E29" i="1"/>
  <c r="D29" i="1"/>
  <c r="C29" i="1"/>
  <c r="O29" i="1" s="1"/>
  <c r="N30" i="1"/>
  <c r="M30" i="1"/>
  <c r="L30" i="1"/>
  <c r="K30" i="1"/>
  <c r="J30" i="1"/>
  <c r="I30" i="1"/>
  <c r="H30" i="1"/>
  <c r="G30" i="1"/>
  <c r="F30" i="1"/>
  <c r="E30" i="1"/>
  <c r="D30" i="1"/>
  <c r="O30" i="1"/>
  <c r="N28" i="1"/>
  <c r="M28" i="1"/>
  <c r="L28" i="1"/>
  <c r="K28" i="1"/>
  <c r="J28" i="1"/>
  <c r="I28" i="1"/>
  <c r="H28" i="1"/>
  <c r="G28" i="1"/>
  <c r="F28" i="1"/>
  <c r="E28" i="1"/>
  <c r="D28" i="1"/>
  <c r="C28" i="1"/>
  <c r="O28" i="1" s="1"/>
  <c r="N27" i="1"/>
  <c r="M27" i="1"/>
  <c r="L27" i="1"/>
  <c r="K27" i="1"/>
  <c r="J27" i="1"/>
  <c r="I27" i="1"/>
  <c r="H27" i="1"/>
  <c r="G27" i="1"/>
  <c r="F27" i="1"/>
  <c r="E27" i="1"/>
  <c r="D27" i="1"/>
  <c r="C27" i="1"/>
  <c r="O27" i="1" s="1"/>
  <c r="O31" i="1" l="1"/>
  <c r="N22" i="1"/>
  <c r="M22" i="1"/>
  <c r="L22" i="1"/>
  <c r="K22" i="1"/>
  <c r="J22" i="1"/>
  <c r="I22" i="1"/>
  <c r="H22" i="1"/>
  <c r="G22" i="1"/>
  <c r="F22" i="1"/>
  <c r="E22" i="1"/>
  <c r="D22" i="1"/>
  <c r="O22" i="1" s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5" i="1"/>
  <c r="M15" i="1"/>
  <c r="L15" i="1"/>
  <c r="K15" i="1"/>
  <c r="J15" i="1"/>
  <c r="I15" i="1"/>
  <c r="H15" i="1"/>
  <c r="G15" i="1"/>
  <c r="F15" i="1"/>
  <c r="E15" i="1"/>
  <c r="D15" i="1"/>
  <c r="N14" i="1"/>
  <c r="M14" i="1"/>
  <c r="K14" i="1"/>
  <c r="J14" i="1"/>
  <c r="I14" i="1"/>
  <c r="H14" i="1"/>
  <c r="G14" i="1"/>
  <c r="F14" i="1"/>
  <c r="E14" i="1"/>
  <c r="D14" i="1"/>
  <c r="C14" i="1"/>
  <c r="N10" i="1"/>
  <c r="M10" i="1"/>
  <c r="L10" i="1"/>
  <c r="K10" i="1"/>
  <c r="J10" i="1"/>
  <c r="I10" i="1"/>
  <c r="H10" i="1"/>
  <c r="G10" i="1"/>
  <c r="F10" i="1"/>
  <c r="E10" i="1"/>
  <c r="D9" i="1"/>
  <c r="E9" i="1"/>
  <c r="F9" i="1"/>
  <c r="G9" i="1"/>
  <c r="H9" i="1"/>
  <c r="I9" i="1"/>
  <c r="J9" i="1"/>
  <c r="K9" i="1"/>
  <c r="L9" i="1"/>
  <c r="M9" i="1"/>
  <c r="N9" i="1"/>
  <c r="C9" i="1"/>
  <c r="O20" i="1" l="1"/>
  <c r="O21" i="1"/>
  <c r="O23" i="1"/>
  <c r="O9" i="1"/>
  <c r="P31" i="1" s="1"/>
  <c r="O14" i="1"/>
  <c r="O15" i="1"/>
  <c r="O10" i="1"/>
  <c r="O11" i="1" l="1"/>
  <c r="O16" i="1"/>
  <c r="P23" i="1"/>
</calcChain>
</file>

<file path=xl/sharedStrings.xml><?xml version="1.0" encoding="utf-8"?>
<sst xmlns="http://schemas.openxmlformats.org/spreadsheetml/2006/main" count="37" uniqueCount="20">
  <si>
    <t xml:space="preserve"> </t>
  </si>
  <si>
    <t>9,6 Millionen PKW</t>
  </si>
  <si>
    <t>19,2 Millionen PKW</t>
  </si>
  <si>
    <t>28,8 Millionen PKW</t>
  </si>
  <si>
    <t>Jedes Jahr 800.000 Stück</t>
  </si>
  <si>
    <t>Weitere Umstellung</t>
  </si>
  <si>
    <t>Zum Vergleich</t>
  </si>
  <si>
    <t>38,4  Millionen PKW</t>
  </si>
  <si>
    <t>Diesel</t>
  </si>
  <si>
    <t>CO2 -Diesel</t>
  </si>
  <si>
    <t>CO2 - Elektro-PKW</t>
  </si>
  <si>
    <t>Alle Werte in Tonnen CO2</t>
  </si>
  <si>
    <t>Ersparnis</t>
  </si>
  <si>
    <t xml:space="preserve">800.000 Stück pro Jahr </t>
  </si>
  <si>
    <t>Austausch der Akkus 2019-2030*</t>
  </si>
  <si>
    <t>* Oder Neuwagenkauf</t>
  </si>
  <si>
    <r>
      <rPr>
        <b/>
        <sz val="11"/>
        <color theme="1"/>
        <rFont val="Calibri"/>
        <family val="2"/>
        <scheme val="minor"/>
      </rPr>
      <t>Modellrechnung</t>
    </r>
    <r>
      <rPr>
        <sz val="11"/>
        <color theme="1"/>
        <rFont val="Calibri"/>
        <family val="2"/>
        <scheme val="minor"/>
      </rPr>
      <t xml:space="preserve"> Austausch Diesel - Elektro-PKW</t>
    </r>
  </si>
  <si>
    <t>Austausch der Akkus 2031-2042*</t>
  </si>
  <si>
    <t>Austausch der Akkus 2043-2054*</t>
  </si>
  <si>
    <t>Alle Berechnungen haben nur Modellcharakter und dienen der Veranschaulichung. Sie wurden nach bestem Wissen und Gewissen durchgeführt. Ohne Gewähr. © Rüdiger Stobbe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</si>
</sst>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EF585-83A2-4060-89A4-0A096E5E06DD}">
  <dimension ref="B2:Q38"/>
  <sheetViews>
    <sheetView tabSelected="1" topLeftCell="A3" zoomScale="90" zoomScaleNormal="90" workbookViewId="0">
      <selection activeCell="N22" sqref="N22"/>
    </sheetView>
  </sheetViews>
  <sheetFormatPr baseColWidth="10" defaultRowHeight="15" x14ac:dyDescent="0.25"/>
  <cols>
    <col min="1" max="1" width="3.42578125" customWidth="1"/>
    <col min="2" max="2" width="29.85546875" customWidth="1"/>
    <col min="3" max="3" width="13.7109375" bestFit="1" customWidth="1"/>
    <col min="15" max="15" width="19" customWidth="1"/>
    <col min="16" max="16" width="15.85546875" customWidth="1"/>
  </cols>
  <sheetData>
    <row r="2" spans="2:17" x14ac:dyDescent="0.25">
      <c r="P2" s="1" t="s">
        <v>0</v>
      </c>
    </row>
    <row r="5" spans="2:17" x14ac:dyDescent="0.25">
      <c r="O5" t="s">
        <v>0</v>
      </c>
    </row>
    <row r="6" spans="2:17" x14ac:dyDescent="0.25">
      <c r="C6" t="s">
        <v>16</v>
      </c>
      <c r="G6" t="s">
        <v>13</v>
      </c>
      <c r="I6" t="s">
        <v>11</v>
      </c>
    </row>
    <row r="7" spans="2:17" x14ac:dyDescent="0.25">
      <c r="B7" s="5"/>
    </row>
    <row r="8" spans="2:17" x14ac:dyDescent="0.25">
      <c r="B8" s="5"/>
      <c r="C8" s="1">
        <v>2019</v>
      </c>
      <c r="D8" s="1">
        <v>2020</v>
      </c>
      <c r="E8" s="1">
        <v>2021</v>
      </c>
      <c r="F8" s="1">
        <v>2022</v>
      </c>
      <c r="G8" s="1">
        <v>2023</v>
      </c>
      <c r="H8" s="1">
        <v>2024</v>
      </c>
      <c r="I8" s="1">
        <v>2025</v>
      </c>
      <c r="J8" s="1">
        <v>2026</v>
      </c>
      <c r="K8" s="1">
        <v>2027</v>
      </c>
      <c r="L8" s="1">
        <v>2028</v>
      </c>
      <c r="M8" s="1">
        <v>2029</v>
      </c>
      <c r="N8" s="1">
        <v>2030</v>
      </c>
      <c r="O8" s="4" t="s">
        <v>1</v>
      </c>
    </row>
    <row r="9" spans="2:17" x14ac:dyDescent="0.25">
      <c r="B9" s="5"/>
      <c r="C9" s="2">
        <f>9600000*1440/1000</f>
        <v>13824000</v>
      </c>
      <c r="D9" s="2">
        <f t="shared" ref="D9:N9" si="0">9600000*1440/1000</f>
        <v>13824000</v>
      </c>
      <c r="E9" s="2">
        <f t="shared" si="0"/>
        <v>13824000</v>
      </c>
      <c r="F9" s="2">
        <f t="shared" si="0"/>
        <v>13824000</v>
      </c>
      <c r="G9" s="2">
        <f t="shared" si="0"/>
        <v>13824000</v>
      </c>
      <c r="H9" s="2">
        <f t="shared" si="0"/>
        <v>13824000</v>
      </c>
      <c r="I9" s="2">
        <f t="shared" si="0"/>
        <v>13824000</v>
      </c>
      <c r="J9" s="2">
        <f t="shared" si="0"/>
        <v>13824000</v>
      </c>
      <c r="K9" s="2">
        <f t="shared" si="0"/>
        <v>13824000</v>
      </c>
      <c r="L9" s="2">
        <f t="shared" si="0"/>
        <v>13824000</v>
      </c>
      <c r="M9" s="2">
        <f t="shared" si="0"/>
        <v>13824000</v>
      </c>
      <c r="N9" s="2">
        <f t="shared" si="0"/>
        <v>13824000</v>
      </c>
      <c r="O9" s="3">
        <f>SUM(C9:N9)</f>
        <v>165888000</v>
      </c>
      <c r="P9" s="7" t="s">
        <v>9</v>
      </c>
      <c r="Q9" s="2" t="s">
        <v>0</v>
      </c>
    </row>
    <row r="10" spans="2:17" x14ac:dyDescent="0.25">
      <c r="B10" s="5" t="s">
        <v>4</v>
      </c>
      <c r="C10" s="2">
        <f>(800000*5760/1000)+(8800000*1.442)</f>
        <v>17297600</v>
      </c>
      <c r="D10" s="2">
        <f>(800000*5760/1000)+(8000000*1.442)</f>
        <v>16144000</v>
      </c>
      <c r="E10" s="2">
        <f>(800000*5760/1000)+(7200000*1.442)</f>
        <v>14990400</v>
      </c>
      <c r="F10" s="2">
        <f>(800000*5760/1000)+(6400000*1.442)</f>
        <v>13836800</v>
      </c>
      <c r="G10" s="2">
        <f>(800000*5760/1000)+(5600000*1.442)</f>
        <v>12683200</v>
      </c>
      <c r="H10" s="2">
        <f>(800000*5760/1000)+(4800000*1.442)</f>
        <v>11529600</v>
      </c>
      <c r="I10" s="2">
        <f>(800000*5760/1000)+(4000000*1.442)</f>
        <v>10376000</v>
      </c>
      <c r="J10" s="2">
        <f>(800000*5760/1000)+(3200000*1.442)</f>
        <v>9222400</v>
      </c>
      <c r="K10" s="2">
        <f>(800000*5760/1000)+(2400000*1.442)</f>
        <v>8068800</v>
      </c>
      <c r="L10" s="2">
        <f>(800000*5760/1000)+(1600000*1.442)</f>
        <v>6915200</v>
      </c>
      <c r="M10" s="2">
        <f>(800000*5760/1000)+(800000*1.442)</f>
        <v>5761600</v>
      </c>
      <c r="N10" s="2">
        <f>(800000*5760/1000)</f>
        <v>4608000</v>
      </c>
      <c r="O10" s="3">
        <f>SUM(C10:N10)</f>
        <v>131433600</v>
      </c>
      <c r="P10" s="7" t="s">
        <v>10</v>
      </c>
    </row>
    <row r="11" spans="2:17" x14ac:dyDescent="0.25">
      <c r="B11" s="5"/>
      <c r="M11" s="2" t="s">
        <v>0</v>
      </c>
      <c r="N11" s="6" t="s">
        <v>0</v>
      </c>
      <c r="O11" s="3">
        <f>O9-O10</f>
        <v>34454400</v>
      </c>
      <c r="P11" s="8">
        <f>O11/O9</f>
        <v>0.20769675925925926</v>
      </c>
      <c r="Q11" s="1" t="s">
        <v>12</v>
      </c>
    </row>
    <row r="12" spans="2:17" x14ac:dyDescent="0.25">
      <c r="B12" s="5"/>
      <c r="O12" s="1"/>
    </row>
    <row r="13" spans="2:17" x14ac:dyDescent="0.25">
      <c r="B13" s="5"/>
      <c r="C13" s="1">
        <v>2031</v>
      </c>
      <c r="D13" s="1">
        <v>2032</v>
      </c>
      <c r="E13" s="1">
        <v>2033</v>
      </c>
      <c r="F13" s="1">
        <v>2034</v>
      </c>
      <c r="G13" s="1">
        <v>2035</v>
      </c>
      <c r="H13" s="1">
        <v>2036</v>
      </c>
      <c r="I13" s="1">
        <v>2037</v>
      </c>
      <c r="J13" s="1">
        <v>2038</v>
      </c>
      <c r="K13" s="1">
        <v>2039</v>
      </c>
      <c r="L13" s="1">
        <v>2040</v>
      </c>
      <c r="M13" s="1">
        <v>2041</v>
      </c>
      <c r="N13" s="1">
        <v>2042</v>
      </c>
      <c r="O13" s="1" t="s">
        <v>2</v>
      </c>
    </row>
    <row r="14" spans="2:17" x14ac:dyDescent="0.25">
      <c r="B14" s="5" t="s">
        <v>14</v>
      </c>
      <c r="C14" s="2">
        <f>800000*5760/1000</f>
        <v>4608000</v>
      </c>
      <c r="D14" s="2">
        <f t="shared" ref="D14:N14" si="1">800000*5760/1000</f>
        <v>4608000</v>
      </c>
      <c r="E14" s="2">
        <f t="shared" si="1"/>
        <v>4608000</v>
      </c>
      <c r="F14" s="2">
        <f t="shared" si="1"/>
        <v>4608000</v>
      </c>
      <c r="G14" s="2">
        <f t="shared" si="1"/>
        <v>4608000</v>
      </c>
      <c r="H14" s="2">
        <f t="shared" si="1"/>
        <v>4608000</v>
      </c>
      <c r="I14" s="2">
        <f t="shared" si="1"/>
        <v>4608000</v>
      </c>
      <c r="J14" s="2">
        <f t="shared" si="1"/>
        <v>4608000</v>
      </c>
      <c r="K14" s="2">
        <f t="shared" si="1"/>
        <v>4608000</v>
      </c>
      <c r="L14" s="2">
        <f t="shared" si="1"/>
        <v>4608000</v>
      </c>
      <c r="M14" s="2">
        <f t="shared" si="1"/>
        <v>4608000</v>
      </c>
      <c r="N14" s="2">
        <f t="shared" si="1"/>
        <v>4608000</v>
      </c>
      <c r="O14" s="3">
        <f>SUM(C14:N14)</f>
        <v>55296000</v>
      </c>
      <c r="P14" s="1" t="s">
        <v>8</v>
      </c>
      <c r="Q14" s="3"/>
    </row>
    <row r="15" spans="2:17" x14ac:dyDescent="0.25">
      <c r="B15" s="5" t="s">
        <v>5</v>
      </c>
      <c r="C15" s="2">
        <f>(800000*5760/1000)+(8800000*1.442)</f>
        <v>17297600</v>
      </c>
      <c r="D15" s="2">
        <f>(800000*5760/1000)+(8000000*1.442)</f>
        <v>16144000</v>
      </c>
      <c r="E15" s="2">
        <f>(800000*5760/1000)+(7200000*1.442)</f>
        <v>14990400</v>
      </c>
      <c r="F15" s="2">
        <f>(800000*5760/1000)+(6400000*1.442)</f>
        <v>13836800</v>
      </c>
      <c r="G15" s="2">
        <f>(800000*5760/1000)+(5600000*1.442)</f>
        <v>12683200</v>
      </c>
      <c r="H15" s="2">
        <f>(800000*5760/1000)+(4800000*1.442)</f>
        <v>11529600</v>
      </c>
      <c r="I15" s="2">
        <f>(800000*5760/1000)+(4000000*1.442)</f>
        <v>10376000</v>
      </c>
      <c r="J15" s="2">
        <f>(800000*5760/1000)+(3200000*1.442)</f>
        <v>9222400</v>
      </c>
      <c r="K15" s="2">
        <f>(800000*5760/1000)+(2400000*1.442)</f>
        <v>8068800</v>
      </c>
      <c r="L15" s="2">
        <f>(800000*5760/1000)+(1600000*1.442)</f>
        <v>6915200</v>
      </c>
      <c r="M15" s="2">
        <f>(800000*5760/1000)+(800000*1.442)</f>
        <v>5761600</v>
      </c>
      <c r="N15" s="2">
        <f>(800000*5760/1000)</f>
        <v>4608000</v>
      </c>
      <c r="O15" s="3">
        <f>SUM(C15:N15)</f>
        <v>131433600</v>
      </c>
      <c r="P15" s="1" t="s">
        <v>6</v>
      </c>
    </row>
    <row r="16" spans="2:17" x14ac:dyDescent="0.25">
      <c r="B16" s="5"/>
      <c r="O16" s="3">
        <f>SUM(O14:O15)</f>
        <v>186729600</v>
      </c>
      <c r="P16" s="3">
        <f>(O9*2)</f>
        <v>331776000</v>
      </c>
    </row>
    <row r="17" spans="2:17" x14ac:dyDescent="0.25">
      <c r="B17" s="5"/>
      <c r="O17" s="1" t="s">
        <v>12</v>
      </c>
      <c r="P17" s="3">
        <f>P16-O16</f>
        <v>145046400</v>
      </c>
      <c r="Q17" s="8">
        <f>145046400/331776000</f>
        <v>0.43718171296296299</v>
      </c>
    </row>
    <row r="18" spans="2:17" x14ac:dyDescent="0.25">
      <c r="B18" s="5"/>
      <c r="O18" s="1"/>
    </row>
    <row r="19" spans="2:17" x14ac:dyDescent="0.25">
      <c r="B19" s="5"/>
      <c r="C19" s="1">
        <v>2043</v>
      </c>
      <c r="D19" s="1">
        <v>2044</v>
      </c>
      <c r="E19" s="1">
        <v>2045</v>
      </c>
      <c r="F19" s="1">
        <v>2046</v>
      </c>
      <c r="G19" s="1">
        <v>2047</v>
      </c>
      <c r="H19" s="1">
        <v>2048</v>
      </c>
      <c r="I19" s="1">
        <v>2049</v>
      </c>
      <c r="J19" s="1">
        <v>2050</v>
      </c>
      <c r="K19" s="1">
        <v>2051</v>
      </c>
      <c r="L19" s="1">
        <v>2052</v>
      </c>
      <c r="M19" s="1">
        <v>2053</v>
      </c>
      <c r="N19" s="1">
        <v>2054</v>
      </c>
      <c r="O19" s="1" t="s">
        <v>3</v>
      </c>
    </row>
    <row r="20" spans="2:17" x14ac:dyDescent="0.25">
      <c r="B20" s="5" t="s">
        <v>14</v>
      </c>
      <c r="C20" s="2">
        <f>800000*5760/1000</f>
        <v>4608000</v>
      </c>
      <c r="D20" s="2">
        <f t="shared" ref="D20:N21" si="2">800000*5760/1000</f>
        <v>4608000</v>
      </c>
      <c r="E20" s="2">
        <f t="shared" si="2"/>
        <v>4608000</v>
      </c>
      <c r="F20" s="2">
        <f t="shared" si="2"/>
        <v>4608000</v>
      </c>
      <c r="G20" s="2">
        <f t="shared" si="2"/>
        <v>4608000</v>
      </c>
      <c r="H20" s="2">
        <f t="shared" si="2"/>
        <v>4608000</v>
      </c>
      <c r="I20" s="2">
        <f t="shared" si="2"/>
        <v>4608000</v>
      </c>
      <c r="J20" s="2">
        <f t="shared" si="2"/>
        <v>4608000</v>
      </c>
      <c r="K20" s="2">
        <f t="shared" si="2"/>
        <v>4608000</v>
      </c>
      <c r="L20" s="2">
        <f t="shared" si="2"/>
        <v>4608000</v>
      </c>
      <c r="M20" s="2">
        <f t="shared" si="2"/>
        <v>4608000</v>
      </c>
      <c r="N20" s="2">
        <f t="shared" si="2"/>
        <v>4608000</v>
      </c>
      <c r="O20" s="3">
        <f>SUM(C20:N20)</f>
        <v>55296000</v>
      </c>
    </row>
    <row r="21" spans="2:17" x14ac:dyDescent="0.25">
      <c r="B21" s="5" t="s">
        <v>17</v>
      </c>
      <c r="C21" s="2">
        <f>800000*5760/1000</f>
        <v>4608000</v>
      </c>
      <c r="D21" s="2">
        <f t="shared" si="2"/>
        <v>4608000</v>
      </c>
      <c r="E21" s="2">
        <f t="shared" si="2"/>
        <v>4608000</v>
      </c>
      <c r="F21" s="2">
        <f t="shared" si="2"/>
        <v>4608000</v>
      </c>
      <c r="G21" s="2">
        <f t="shared" si="2"/>
        <v>4608000</v>
      </c>
      <c r="H21" s="2">
        <f t="shared" si="2"/>
        <v>4608000</v>
      </c>
      <c r="I21" s="2">
        <f t="shared" si="2"/>
        <v>4608000</v>
      </c>
      <c r="J21" s="2">
        <f t="shared" si="2"/>
        <v>4608000</v>
      </c>
      <c r="K21" s="2">
        <f t="shared" si="2"/>
        <v>4608000</v>
      </c>
      <c r="L21" s="2">
        <f t="shared" si="2"/>
        <v>4608000</v>
      </c>
      <c r="M21" s="2">
        <f t="shared" si="2"/>
        <v>4608000</v>
      </c>
      <c r="N21" s="2">
        <f t="shared" si="2"/>
        <v>4608000</v>
      </c>
      <c r="O21" s="3">
        <f>SUM(C21:N21)</f>
        <v>55296000</v>
      </c>
      <c r="P21" s="1" t="s">
        <v>8</v>
      </c>
    </row>
    <row r="22" spans="2:17" x14ac:dyDescent="0.25">
      <c r="B22" s="5" t="s">
        <v>5</v>
      </c>
      <c r="C22" s="2">
        <f>(800000*5760/1000)+(8800000*1.442)</f>
        <v>17297600</v>
      </c>
      <c r="D22" s="2">
        <f>(800000*5760/1000)+(8000000*1.442)</f>
        <v>16144000</v>
      </c>
      <c r="E22" s="2">
        <f>(800000*5760/1000)+(7200000*1.442)</f>
        <v>14990400</v>
      </c>
      <c r="F22" s="2">
        <f>(800000*5760/1000)+(6400000*1.442)</f>
        <v>13836800</v>
      </c>
      <c r="G22" s="2">
        <f>(800000*5760/1000)+(5600000*1.442)</f>
        <v>12683200</v>
      </c>
      <c r="H22" s="2">
        <f>(800000*5760/1000)+(4800000*1.442)</f>
        <v>11529600</v>
      </c>
      <c r="I22" s="2">
        <f>(800000*5760/1000)+(4000000*1.442)</f>
        <v>10376000</v>
      </c>
      <c r="J22" s="2">
        <f>(800000*5760/1000)+(3200000*1.442)</f>
        <v>9222400</v>
      </c>
      <c r="K22" s="2">
        <f>(800000*5760/1000)+(2400000*1.442)</f>
        <v>8068800</v>
      </c>
      <c r="L22" s="2">
        <f>(800000*5760/1000)+(1600000*1.442)</f>
        <v>6915200</v>
      </c>
      <c r="M22" s="2">
        <f>(800000*5760/1000)+(800000*1.442)</f>
        <v>5761600</v>
      </c>
      <c r="N22" s="2">
        <f>(800000*5760/1000)</f>
        <v>4608000</v>
      </c>
      <c r="O22" s="3">
        <f>SUM(C22:N22)</f>
        <v>131433600</v>
      </c>
      <c r="P22" s="1" t="s">
        <v>6</v>
      </c>
    </row>
    <row r="23" spans="2:17" x14ac:dyDescent="0.25">
      <c r="B23" s="5"/>
      <c r="O23" s="3">
        <f>SUM(O20:O22)</f>
        <v>242025600</v>
      </c>
      <c r="P23" s="3">
        <f>O9*3</f>
        <v>497664000</v>
      </c>
    </row>
    <row r="24" spans="2:17" x14ac:dyDescent="0.25">
      <c r="B24" s="5"/>
      <c r="O24" s="1" t="s">
        <v>12</v>
      </c>
      <c r="P24" s="3">
        <f>P23-O23</f>
        <v>255638400</v>
      </c>
      <c r="Q24" s="8">
        <f>255638400/497664000</f>
        <v>0.5136766975308642</v>
      </c>
    </row>
    <row r="25" spans="2:17" x14ac:dyDescent="0.25">
      <c r="B25" s="5"/>
      <c r="O25" s="1"/>
    </row>
    <row r="26" spans="2:17" x14ac:dyDescent="0.25">
      <c r="B26" s="5"/>
      <c r="C26" s="1">
        <v>2055</v>
      </c>
      <c r="D26" s="1">
        <v>2056</v>
      </c>
      <c r="E26" s="1">
        <v>2057</v>
      </c>
      <c r="F26" s="1">
        <v>2058</v>
      </c>
      <c r="G26" s="1">
        <v>2059</v>
      </c>
      <c r="H26" s="1">
        <v>2060</v>
      </c>
      <c r="I26" s="1">
        <v>2061</v>
      </c>
      <c r="J26" s="1">
        <v>2062</v>
      </c>
      <c r="K26" s="1">
        <v>2063</v>
      </c>
      <c r="L26" s="1">
        <v>2064</v>
      </c>
      <c r="M26" s="1">
        <v>2065</v>
      </c>
      <c r="N26" s="1">
        <v>2066</v>
      </c>
      <c r="O26" s="1" t="s">
        <v>7</v>
      </c>
    </row>
    <row r="27" spans="2:17" x14ac:dyDescent="0.25">
      <c r="B27" s="5" t="s">
        <v>14</v>
      </c>
      <c r="C27" s="2">
        <f>800000*5760/1000</f>
        <v>4608000</v>
      </c>
      <c r="D27" s="2">
        <f t="shared" ref="D27:N29" si="3">800000*5760/1000</f>
        <v>4608000</v>
      </c>
      <c r="E27" s="2">
        <f t="shared" si="3"/>
        <v>4608000</v>
      </c>
      <c r="F27" s="2">
        <f t="shared" si="3"/>
        <v>4608000</v>
      </c>
      <c r="G27" s="2">
        <f t="shared" si="3"/>
        <v>4608000</v>
      </c>
      <c r="H27" s="2">
        <f t="shared" si="3"/>
        <v>4608000</v>
      </c>
      <c r="I27" s="2">
        <f t="shared" si="3"/>
        <v>4608000</v>
      </c>
      <c r="J27" s="2">
        <f t="shared" si="3"/>
        <v>4608000</v>
      </c>
      <c r="K27" s="2">
        <f t="shared" si="3"/>
        <v>4608000</v>
      </c>
      <c r="L27" s="2">
        <f t="shared" si="3"/>
        <v>4608000</v>
      </c>
      <c r="M27" s="2">
        <f t="shared" si="3"/>
        <v>4608000</v>
      </c>
      <c r="N27" s="2">
        <f t="shared" si="3"/>
        <v>4608000</v>
      </c>
      <c r="O27" s="3">
        <f>SUM(C27:N27)</f>
        <v>55296000</v>
      </c>
    </row>
    <row r="28" spans="2:17" x14ac:dyDescent="0.25">
      <c r="B28" s="5" t="s">
        <v>17</v>
      </c>
      <c r="C28" s="2">
        <f>800000*5760/1000</f>
        <v>4608000</v>
      </c>
      <c r="D28" s="2">
        <f t="shared" si="3"/>
        <v>4608000</v>
      </c>
      <c r="E28" s="2">
        <f t="shared" si="3"/>
        <v>4608000</v>
      </c>
      <c r="F28" s="2">
        <f t="shared" si="3"/>
        <v>4608000</v>
      </c>
      <c r="G28" s="2">
        <f t="shared" si="3"/>
        <v>4608000</v>
      </c>
      <c r="H28" s="2">
        <f t="shared" si="3"/>
        <v>4608000</v>
      </c>
      <c r="I28" s="2">
        <f t="shared" si="3"/>
        <v>4608000</v>
      </c>
      <c r="J28" s="2">
        <f t="shared" si="3"/>
        <v>4608000</v>
      </c>
      <c r="K28" s="2">
        <f t="shared" si="3"/>
        <v>4608000</v>
      </c>
      <c r="L28" s="2">
        <f t="shared" si="3"/>
        <v>4608000</v>
      </c>
      <c r="M28" s="2">
        <f t="shared" si="3"/>
        <v>4608000</v>
      </c>
      <c r="N28" s="2">
        <f t="shared" si="3"/>
        <v>4608000</v>
      </c>
      <c r="O28" s="3">
        <f>SUM(C28:N28)</f>
        <v>55296000</v>
      </c>
    </row>
    <row r="29" spans="2:17" x14ac:dyDescent="0.25">
      <c r="B29" s="5" t="s">
        <v>18</v>
      </c>
      <c r="C29" s="2">
        <f>800000*5760/1000</f>
        <v>4608000</v>
      </c>
      <c r="D29" s="2">
        <f t="shared" si="3"/>
        <v>4608000</v>
      </c>
      <c r="E29" s="2">
        <f t="shared" si="3"/>
        <v>4608000</v>
      </c>
      <c r="F29" s="2">
        <f t="shared" si="3"/>
        <v>4608000</v>
      </c>
      <c r="G29" s="2">
        <f t="shared" si="3"/>
        <v>4608000</v>
      </c>
      <c r="H29" s="2">
        <f t="shared" si="3"/>
        <v>4608000</v>
      </c>
      <c r="I29" s="2">
        <f t="shared" si="3"/>
        <v>4608000</v>
      </c>
      <c r="J29" s="2">
        <f t="shared" si="3"/>
        <v>4608000</v>
      </c>
      <c r="K29" s="2">
        <f t="shared" si="3"/>
        <v>4608000</v>
      </c>
      <c r="L29" s="2">
        <f t="shared" si="3"/>
        <v>4608000</v>
      </c>
      <c r="M29" s="2">
        <f t="shared" si="3"/>
        <v>4608000</v>
      </c>
      <c r="N29" s="2">
        <f t="shared" si="3"/>
        <v>4608000</v>
      </c>
      <c r="O29" s="3">
        <f>SUM(C29:N29)</f>
        <v>55296000</v>
      </c>
      <c r="P29" s="1" t="s">
        <v>8</v>
      </c>
    </row>
    <row r="30" spans="2:17" x14ac:dyDescent="0.25">
      <c r="B30" s="5" t="s">
        <v>5</v>
      </c>
      <c r="C30" s="2">
        <f>(800000*5760/1000)+(8800000*1.442)</f>
        <v>17297600</v>
      </c>
      <c r="D30" s="2">
        <f>(800000*5760/1000)+(8000000*1.442)</f>
        <v>16144000</v>
      </c>
      <c r="E30" s="2">
        <f>(800000*5760/1000)+(7200000*1.442)</f>
        <v>14990400</v>
      </c>
      <c r="F30" s="2">
        <f>(800000*5760/1000)+(6400000*1.442)</f>
        <v>13836800</v>
      </c>
      <c r="G30" s="2">
        <f>(800000*5760/1000)+(5600000*1.442)</f>
        <v>12683200</v>
      </c>
      <c r="H30" s="2">
        <f>(800000*5760/1000)+(4800000*1.442)</f>
        <v>11529600</v>
      </c>
      <c r="I30" s="2">
        <f>(800000*5760/1000)+(4000000*1.442)</f>
        <v>10376000</v>
      </c>
      <c r="J30" s="2">
        <f>(800000*5760/1000)+(3200000*1.442)</f>
        <v>9222400</v>
      </c>
      <c r="K30" s="2">
        <f>(800000*5760/1000)+(2400000*1.442)</f>
        <v>8068800</v>
      </c>
      <c r="L30" s="2">
        <f>(800000*5760/1000)+(1600000*1.442)</f>
        <v>6915200</v>
      </c>
      <c r="M30" s="2">
        <f>(800000*5760/1000)+(800000*1.442)</f>
        <v>5761600</v>
      </c>
      <c r="N30" s="2">
        <f>(800000*5760/1000)</f>
        <v>4608000</v>
      </c>
      <c r="O30" s="3">
        <f>SUM(C30:N30)</f>
        <v>131433600</v>
      </c>
      <c r="P30" s="1" t="s">
        <v>6</v>
      </c>
    </row>
    <row r="31" spans="2:17" x14ac:dyDescent="0.25">
      <c r="B31" s="5"/>
      <c r="O31" s="3">
        <f>SUM(O27:O30)</f>
        <v>297321600</v>
      </c>
      <c r="P31" s="3">
        <f>O9*4</f>
        <v>663552000</v>
      </c>
    </row>
    <row r="32" spans="2:17" x14ac:dyDescent="0.25">
      <c r="B32" s="5"/>
      <c r="C32" s="3"/>
      <c r="H32" s="8"/>
      <c r="O32" s="1" t="s">
        <v>12</v>
      </c>
      <c r="P32" s="3">
        <f>P31-O31</f>
        <v>366230400</v>
      </c>
      <c r="Q32" s="8">
        <f>366230400/663552000</f>
        <v>0.55192418981481484</v>
      </c>
    </row>
    <row r="34" spans="2:6" x14ac:dyDescent="0.25">
      <c r="B34" t="s">
        <v>15</v>
      </c>
      <c r="C34" t="s">
        <v>19</v>
      </c>
    </row>
    <row r="35" spans="2:6" x14ac:dyDescent="0.25">
      <c r="B35" s="5"/>
      <c r="F35" t="s">
        <v>0</v>
      </c>
    </row>
    <row r="36" spans="2:6" x14ac:dyDescent="0.25">
      <c r="B36" s="5"/>
    </row>
    <row r="37" spans="2:6" x14ac:dyDescent="0.25">
      <c r="B37" s="5"/>
    </row>
    <row r="38" spans="2:6" x14ac:dyDescent="0.25">
      <c r="B38" s="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mediagnose</dc:creator>
  <cp:lastModifiedBy>mediagnose</cp:lastModifiedBy>
  <dcterms:created xsi:type="dcterms:W3CDTF">2019-03-28T11:05:07Z</dcterms:created>
  <dcterms:modified xsi:type="dcterms:W3CDTF">2019-03-29T12:08:16Z</dcterms:modified>
</cp:coreProperties>
</file>